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P:\PRESIDENT\1 Waypoint\2018\"/>
    </mc:Choice>
  </mc:AlternateContent>
  <bookViews>
    <workbookView xWindow="0" yWindow="0" windowWidth="25200" windowHeight="11850" tabRatio="932"/>
  </bookViews>
  <sheets>
    <sheet name="1. 2018-19 Allocations" sheetId="4" r:id="rId1"/>
    <sheet name="2. Base Allocation" sheetId="5" r:id="rId2"/>
    <sheet name="3. Supplemental Allocation" sheetId="6" r:id="rId3"/>
    <sheet name="4. Student Success Allocation" sheetId="7" r:id="rId4"/>
    <sheet name="5. Data Dictionary" sheetId="14" r:id="rId5"/>
    <sheet name="6. FTES Data" sheetId="8" r:id="rId6"/>
    <sheet name="7. Basic Allocation Data" sheetId="10" r:id="rId7"/>
    <sheet name="8. Supplemental Data" sheetId="11" r:id="rId8"/>
    <sheet name="9. Student Success Data" sheetId="12" r:id="rId9"/>
    <sheet name="10. Systemwide Detail" sheetId="1" state="hidden" r:id="rId10"/>
  </sheets>
  <externalReferences>
    <externalReference r:id="rId11"/>
  </externalReferences>
  <definedNames>
    <definedName name="_xlnm.Print_Area" localSheetId="9">'10. Systemwide Detail'!$A$1:$L$63</definedName>
    <definedName name="_xlnm.Print_Area" localSheetId="2">'3. Supplemental Allocation'!$A$7:$E$83</definedName>
    <definedName name="_xlnm.Print_Titles" localSheetId="0">'1. 2018-19 Allocations'!$8:$10</definedName>
    <definedName name="_xlnm.Print_Titles" localSheetId="1">'2. Base Allocation'!$6:$10</definedName>
    <definedName name="_xlnm.Print_Titles" localSheetId="2">'3. Supplemental Allocation'!$7:$10</definedName>
    <definedName name="_xlnm.Print_Titles" localSheetId="3">'4. Student Success Allocation'!$A:$A,'4. Student Success Allocation'!$6:$10</definedName>
    <definedName name="_xlnm.Print_Titles" localSheetId="4">'5. Data Dictionary'!$2:$2</definedName>
    <definedName name="_xlnm.Print_Titles" localSheetId="5">'6. FTES Data'!$A:$A,'6. FTES Data'!$7:$10</definedName>
    <definedName name="_xlnm.Print_Titles" localSheetId="7">'8. Supplemental Data'!$7:$9</definedName>
    <definedName name="_xlnm.Print_Titles" localSheetId="8">'9. Student Success Data'!$A:$A,'9. Student Success Data'!$7:$9</definedName>
    <definedName name="Z_C0575C55_AE14_4D4D_A2FB_D0CE01AB3D40_.wvu.Cols" localSheetId="0" hidden="1">'1. 2018-19 Allocations'!#REF!,'1. 2018-19 Allocations'!#REF!,'1. 2018-19 Allocations'!#REF!,'1. 2018-19 Allocations'!$M:$M</definedName>
    <definedName name="Z_C0575C55_AE14_4D4D_A2FB_D0CE01AB3D40_.wvu.Cols" localSheetId="9" hidden="1">'10. Systemwide Detail'!$J:$L</definedName>
    <definedName name="Z_C0575C55_AE14_4D4D_A2FB_D0CE01AB3D40_.wvu.Cols" localSheetId="5" hidden="1">'6. FTES Data'!#REF!</definedName>
    <definedName name="Z_C0575C55_AE14_4D4D_A2FB_D0CE01AB3D40_.wvu.PrintArea" localSheetId="9" hidden="1">'10. Systemwide Detail'!$A$1:$L$63</definedName>
    <definedName name="Z_E5E65F53_7CC3_4AEF_9217_01FBF193C535_.wvu.Cols" localSheetId="0" hidden="1">'1. 2018-19 Allocations'!#REF!,'1. 2018-19 Allocations'!#REF!,'1. 2018-19 Allocations'!#REF!,'1. 2018-19 Allocations'!$M:$M</definedName>
    <definedName name="Z_E5E65F53_7CC3_4AEF_9217_01FBF193C535_.wvu.Cols" localSheetId="9" hidden="1">'10. Systemwide Detail'!$I:$N</definedName>
    <definedName name="Z_E5E65F53_7CC3_4AEF_9217_01FBF193C535_.wvu.Cols" localSheetId="5" hidden="1">'6. FTES Data'!#REF!</definedName>
    <definedName name="Z_E5E65F53_7CC3_4AEF_9217_01FBF193C535_.wvu.PrintArea" localSheetId="9" hidden="1">'10. Systemwide Detail'!$A$1:$L$63</definedName>
  </definedNames>
  <calcPr calcId="162913" concurrentCalc="0"/>
  <customWorkbookViews>
    <customWorkbookView name="Parmelee, Frances - Personal View" guid="{C0575C55-AE14-4D4D-A2FB-D0CE01AB3D40}" mergeInterval="0" personalView="1" maximized="1" xWindow="-8" yWindow="-8" windowWidth="1936" windowHeight="1056" activeSheetId="5" showComments="commIndAndComment"/>
    <customWorkbookView name="staff - Personal View" guid="{E5E65F53-7CC3-4AEF-9217-01FBF193C535}" mergeInterval="0" personalView="1" maximized="1" xWindow="-8" yWindow="-8" windowWidth="1936" windowHeight="1056" tabRatio="88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8" i="1" l="1"/>
  <c r="G11" i="10"/>
  <c r="I11" i="10"/>
  <c r="J11" i="10"/>
  <c r="K11" i="10"/>
  <c r="L11" i="10"/>
  <c r="B11" i="5"/>
  <c r="C6" i="1"/>
  <c r="C9" i="5"/>
  <c r="C11" i="5"/>
  <c r="K42" i="1"/>
  <c r="H13" i="1"/>
  <c r="D9" i="5"/>
  <c r="D11" i="5"/>
  <c r="K43" i="1"/>
  <c r="H14" i="1"/>
  <c r="E9" i="5"/>
  <c r="E11" i="5"/>
  <c r="K44" i="1"/>
  <c r="H15" i="1"/>
  <c r="F9" i="5"/>
  <c r="F11" i="5"/>
  <c r="G9" i="5"/>
  <c r="G11" i="5"/>
  <c r="H9" i="5"/>
  <c r="H11" i="5"/>
  <c r="I11" i="5"/>
  <c r="G12" i="10"/>
  <c r="I12" i="10"/>
  <c r="J12" i="10"/>
  <c r="K12" i="10"/>
  <c r="L12" i="10"/>
  <c r="B12" i="5"/>
  <c r="C12" i="5"/>
  <c r="D12" i="5"/>
  <c r="E12" i="5"/>
  <c r="F12" i="5"/>
  <c r="G12" i="5"/>
  <c r="H12" i="5"/>
  <c r="I12" i="5"/>
  <c r="G13" i="10"/>
  <c r="I13" i="10"/>
  <c r="J13" i="10"/>
  <c r="K13" i="10"/>
  <c r="L13" i="10"/>
  <c r="B13" i="5"/>
  <c r="C13" i="5"/>
  <c r="D13" i="5"/>
  <c r="E13" i="5"/>
  <c r="F13" i="5"/>
  <c r="G13" i="5"/>
  <c r="H13" i="5"/>
  <c r="I13" i="5"/>
  <c r="G14" i="10"/>
  <c r="I14" i="10"/>
  <c r="J14" i="10"/>
  <c r="K14" i="10"/>
  <c r="L14" i="10"/>
  <c r="B14" i="5"/>
  <c r="C14" i="5"/>
  <c r="D14" i="5"/>
  <c r="E14" i="5"/>
  <c r="F14" i="5"/>
  <c r="G14" i="5"/>
  <c r="H14" i="5"/>
  <c r="I14" i="5"/>
  <c r="G15" i="10"/>
  <c r="I15" i="10"/>
  <c r="J15" i="10"/>
  <c r="K15" i="10"/>
  <c r="L15" i="10"/>
  <c r="B15" i="5"/>
  <c r="C15" i="5"/>
  <c r="D15" i="5"/>
  <c r="E15" i="5"/>
  <c r="F15" i="5"/>
  <c r="G15" i="5"/>
  <c r="H15" i="5"/>
  <c r="I15" i="5"/>
  <c r="G16" i="10"/>
  <c r="I16" i="10"/>
  <c r="J16" i="10"/>
  <c r="K16" i="10"/>
  <c r="L16" i="10"/>
  <c r="B16" i="5"/>
  <c r="C16" i="5"/>
  <c r="D16" i="5"/>
  <c r="E16" i="5"/>
  <c r="F16" i="5"/>
  <c r="G16" i="5"/>
  <c r="H16" i="5"/>
  <c r="I16" i="5"/>
  <c r="G17" i="10"/>
  <c r="I17" i="10"/>
  <c r="J17" i="10"/>
  <c r="K17" i="10"/>
  <c r="L17" i="10"/>
  <c r="B17" i="5"/>
  <c r="C17" i="5"/>
  <c r="D17" i="5"/>
  <c r="E17" i="5"/>
  <c r="F17" i="5"/>
  <c r="G17" i="5"/>
  <c r="H17" i="5"/>
  <c r="I17" i="5"/>
  <c r="G18" i="10"/>
  <c r="I18" i="10"/>
  <c r="J18" i="10"/>
  <c r="K18" i="10"/>
  <c r="L18" i="10"/>
  <c r="B18" i="5"/>
  <c r="C18" i="5"/>
  <c r="D18" i="5"/>
  <c r="E18" i="5"/>
  <c r="F18" i="5"/>
  <c r="G18" i="5"/>
  <c r="H18" i="5"/>
  <c r="I18" i="5"/>
  <c r="G19" i="10"/>
  <c r="I19" i="10"/>
  <c r="J19" i="10"/>
  <c r="K19" i="10"/>
  <c r="L19" i="10"/>
  <c r="B19" i="5"/>
  <c r="C19" i="5"/>
  <c r="D19" i="5"/>
  <c r="E19" i="5"/>
  <c r="F19" i="5"/>
  <c r="G19" i="5"/>
  <c r="H19" i="5"/>
  <c r="I19" i="5"/>
  <c r="G20" i="10"/>
  <c r="I20" i="10"/>
  <c r="J20" i="10"/>
  <c r="K20" i="10"/>
  <c r="L20" i="10"/>
  <c r="B20" i="5"/>
  <c r="C20" i="5"/>
  <c r="D20" i="5"/>
  <c r="E20" i="5"/>
  <c r="F20" i="5"/>
  <c r="G20" i="5"/>
  <c r="H20" i="5"/>
  <c r="I20" i="5"/>
  <c r="G21" i="10"/>
  <c r="I21" i="10"/>
  <c r="J21" i="10"/>
  <c r="K21" i="10"/>
  <c r="L21" i="10"/>
  <c r="B21" i="5"/>
  <c r="C21" i="5"/>
  <c r="D21" i="5"/>
  <c r="E21" i="5"/>
  <c r="F21" i="5"/>
  <c r="G21" i="5"/>
  <c r="H21" i="5"/>
  <c r="I21" i="5"/>
  <c r="G22" i="10"/>
  <c r="I22" i="10"/>
  <c r="J22" i="10"/>
  <c r="K22" i="10"/>
  <c r="L22" i="10"/>
  <c r="B22" i="5"/>
  <c r="C22" i="5"/>
  <c r="D22" i="5"/>
  <c r="E22" i="5"/>
  <c r="F22" i="5"/>
  <c r="G22" i="5"/>
  <c r="H22" i="5"/>
  <c r="I22" i="5"/>
  <c r="G23" i="10"/>
  <c r="I23" i="10"/>
  <c r="J23" i="10"/>
  <c r="K23" i="10"/>
  <c r="L23" i="10"/>
  <c r="B23" i="5"/>
  <c r="C23" i="5"/>
  <c r="D23" i="5"/>
  <c r="E23" i="5"/>
  <c r="F23" i="5"/>
  <c r="G23" i="5"/>
  <c r="H23" i="5"/>
  <c r="I23" i="5"/>
  <c r="G24" i="10"/>
  <c r="I24" i="10"/>
  <c r="J24" i="10"/>
  <c r="K24" i="10"/>
  <c r="L24" i="10"/>
  <c r="B24" i="5"/>
  <c r="C24" i="5"/>
  <c r="D24" i="5"/>
  <c r="E24" i="5"/>
  <c r="F24" i="5"/>
  <c r="G24" i="5"/>
  <c r="H24" i="5"/>
  <c r="I24" i="5"/>
  <c r="G25" i="10"/>
  <c r="I25" i="10"/>
  <c r="J25" i="10"/>
  <c r="K25" i="10"/>
  <c r="L25" i="10"/>
  <c r="B25" i="5"/>
  <c r="C25" i="5"/>
  <c r="D25" i="5"/>
  <c r="E25" i="5"/>
  <c r="F25" i="5"/>
  <c r="G25" i="5"/>
  <c r="H25" i="5"/>
  <c r="I25" i="5"/>
  <c r="G26" i="10"/>
  <c r="I26" i="10"/>
  <c r="J26" i="10"/>
  <c r="K26" i="10"/>
  <c r="L26" i="10"/>
  <c r="B26" i="5"/>
  <c r="C26" i="5"/>
  <c r="D26" i="5"/>
  <c r="E26" i="5"/>
  <c r="F26" i="5"/>
  <c r="G26" i="5"/>
  <c r="H26" i="5"/>
  <c r="I26" i="5"/>
  <c r="G27" i="10"/>
  <c r="I27" i="10"/>
  <c r="J27" i="10"/>
  <c r="K27" i="10"/>
  <c r="L27" i="10"/>
  <c r="B27" i="5"/>
  <c r="C27" i="5"/>
  <c r="D27" i="5"/>
  <c r="E27" i="5"/>
  <c r="K45" i="1"/>
  <c r="J28" i="1"/>
  <c r="F27" i="5"/>
  <c r="G27" i="5"/>
  <c r="H27" i="5"/>
  <c r="I27" i="5"/>
  <c r="G28" i="10"/>
  <c r="I28" i="10"/>
  <c r="J28" i="10"/>
  <c r="K28" i="10"/>
  <c r="L28" i="10"/>
  <c r="B28" i="5"/>
  <c r="C28" i="5"/>
  <c r="D28" i="5"/>
  <c r="E28" i="5"/>
  <c r="F28" i="5"/>
  <c r="G28" i="5"/>
  <c r="H28" i="5"/>
  <c r="I28" i="5"/>
  <c r="G29" i="10"/>
  <c r="I29" i="10"/>
  <c r="J29" i="10"/>
  <c r="K29" i="10"/>
  <c r="L29" i="10"/>
  <c r="B29" i="5"/>
  <c r="C29" i="5"/>
  <c r="D29" i="5"/>
  <c r="E29" i="5"/>
  <c r="F29" i="5"/>
  <c r="G29" i="5"/>
  <c r="H29" i="5"/>
  <c r="I29" i="5"/>
  <c r="G30" i="10"/>
  <c r="I30" i="10"/>
  <c r="J30" i="10"/>
  <c r="K30" i="10"/>
  <c r="L30" i="10"/>
  <c r="B30" i="5"/>
  <c r="C30" i="5"/>
  <c r="D30" i="5"/>
  <c r="E30" i="5"/>
  <c r="F30" i="5"/>
  <c r="G30" i="5"/>
  <c r="H30" i="5"/>
  <c r="I30" i="5"/>
  <c r="G31" i="10"/>
  <c r="I31" i="10"/>
  <c r="J31" i="10"/>
  <c r="K31" i="10"/>
  <c r="L31" i="10"/>
  <c r="B31" i="5"/>
  <c r="C31" i="5"/>
  <c r="D31" i="5"/>
  <c r="E31" i="5"/>
  <c r="F31" i="5"/>
  <c r="G31" i="5"/>
  <c r="H31" i="5"/>
  <c r="I31" i="5"/>
  <c r="G32" i="10"/>
  <c r="I32" i="10"/>
  <c r="J32" i="10"/>
  <c r="K32" i="10"/>
  <c r="L32" i="10"/>
  <c r="B32" i="5"/>
  <c r="C32" i="5"/>
  <c r="D32" i="5"/>
  <c r="E32" i="5"/>
  <c r="F32" i="5"/>
  <c r="G32" i="5"/>
  <c r="H32" i="5"/>
  <c r="I32" i="5"/>
  <c r="G33" i="10"/>
  <c r="I33" i="10"/>
  <c r="J33" i="10"/>
  <c r="K33" i="10"/>
  <c r="L33" i="10"/>
  <c r="B33" i="5"/>
  <c r="C33" i="5"/>
  <c r="D33" i="5"/>
  <c r="E33" i="5"/>
  <c r="F33" i="5"/>
  <c r="G33" i="5"/>
  <c r="H33" i="5"/>
  <c r="I33" i="5"/>
  <c r="G34" i="10"/>
  <c r="I34" i="10"/>
  <c r="J34" i="10"/>
  <c r="K34" i="10"/>
  <c r="L34" i="10"/>
  <c r="B34" i="5"/>
  <c r="C34" i="5"/>
  <c r="D34" i="5"/>
  <c r="E34" i="5"/>
  <c r="K46" i="1"/>
  <c r="J29" i="1"/>
  <c r="F34" i="5"/>
  <c r="G34" i="5"/>
  <c r="H34" i="5"/>
  <c r="I34" i="5"/>
  <c r="G35" i="10"/>
  <c r="I35" i="10"/>
  <c r="J35" i="10"/>
  <c r="K35" i="10"/>
  <c r="L35" i="10"/>
  <c r="B35" i="5"/>
  <c r="C35" i="5"/>
  <c r="D35" i="5"/>
  <c r="E35" i="5"/>
  <c r="K47" i="1"/>
  <c r="J30" i="1"/>
  <c r="F35" i="5"/>
  <c r="G35" i="5"/>
  <c r="H35" i="5"/>
  <c r="I35" i="5"/>
  <c r="G36" i="10"/>
  <c r="I36" i="10"/>
  <c r="J36" i="10"/>
  <c r="K36" i="10"/>
  <c r="L36" i="10"/>
  <c r="B36" i="5"/>
  <c r="C36" i="5"/>
  <c r="D36" i="5"/>
  <c r="E36" i="5"/>
  <c r="F36" i="5"/>
  <c r="G36" i="5"/>
  <c r="H36" i="5"/>
  <c r="I36" i="5"/>
  <c r="G37" i="10"/>
  <c r="I37" i="10"/>
  <c r="J37" i="10"/>
  <c r="K37" i="10"/>
  <c r="L37" i="10"/>
  <c r="B37" i="5"/>
  <c r="C37" i="5"/>
  <c r="D37" i="5"/>
  <c r="E37" i="5"/>
  <c r="F37" i="5"/>
  <c r="G37" i="5"/>
  <c r="H37" i="5"/>
  <c r="I37" i="5"/>
  <c r="G38" i="10"/>
  <c r="I38" i="10"/>
  <c r="J38" i="10"/>
  <c r="K38" i="10"/>
  <c r="L38" i="10"/>
  <c r="B38" i="5"/>
  <c r="C38" i="5"/>
  <c r="D38" i="5"/>
  <c r="E38" i="5"/>
  <c r="F38" i="5"/>
  <c r="G38" i="5"/>
  <c r="H38" i="5"/>
  <c r="I38" i="5"/>
  <c r="G39" i="10"/>
  <c r="I39" i="10"/>
  <c r="J39" i="10"/>
  <c r="K39" i="10"/>
  <c r="L39" i="10"/>
  <c r="B39" i="5"/>
  <c r="C39" i="5"/>
  <c r="D39" i="5"/>
  <c r="E39" i="5"/>
  <c r="K48" i="1"/>
  <c r="J31" i="1"/>
  <c r="F39" i="5"/>
  <c r="G39" i="5"/>
  <c r="H39" i="5"/>
  <c r="I39" i="5"/>
  <c r="G40" i="10"/>
  <c r="I40" i="10"/>
  <c r="J40" i="10"/>
  <c r="K40" i="10"/>
  <c r="L40" i="10"/>
  <c r="B40" i="5"/>
  <c r="C40" i="5"/>
  <c r="D40" i="5"/>
  <c r="E40" i="5"/>
  <c r="F40" i="5"/>
  <c r="G40" i="5"/>
  <c r="H40" i="5"/>
  <c r="I40" i="5"/>
  <c r="G41" i="10"/>
  <c r="I41" i="10"/>
  <c r="J41" i="10"/>
  <c r="K41" i="10"/>
  <c r="L41" i="10"/>
  <c r="B41" i="5"/>
  <c r="C41" i="5"/>
  <c r="D41" i="5"/>
  <c r="E41" i="5"/>
  <c r="F41" i="5"/>
  <c r="G41" i="5"/>
  <c r="H41" i="5"/>
  <c r="I41" i="5"/>
  <c r="G42" i="10"/>
  <c r="I42" i="10"/>
  <c r="J42" i="10"/>
  <c r="K42" i="10"/>
  <c r="L42" i="10"/>
  <c r="B42" i="5"/>
  <c r="C42" i="5"/>
  <c r="D42" i="5"/>
  <c r="E42" i="5"/>
  <c r="K49" i="1"/>
  <c r="J32" i="1"/>
  <c r="F42" i="5"/>
  <c r="G42" i="5"/>
  <c r="H42" i="5"/>
  <c r="I42" i="5"/>
  <c r="G43" i="10"/>
  <c r="I43" i="10"/>
  <c r="J43" i="10"/>
  <c r="K43" i="10"/>
  <c r="L43" i="10"/>
  <c r="B43" i="5"/>
  <c r="C43" i="5"/>
  <c r="D43" i="5"/>
  <c r="E43" i="5"/>
  <c r="F43" i="5"/>
  <c r="G43" i="5"/>
  <c r="H43" i="5"/>
  <c r="I43" i="5"/>
  <c r="G44" i="10"/>
  <c r="I44" i="10"/>
  <c r="J44" i="10"/>
  <c r="K44" i="10"/>
  <c r="L44" i="10"/>
  <c r="B44" i="5"/>
  <c r="C44" i="5"/>
  <c r="D44" i="5"/>
  <c r="E44" i="5"/>
  <c r="F44" i="5"/>
  <c r="G44" i="5"/>
  <c r="H44" i="5"/>
  <c r="I44" i="5"/>
  <c r="G45" i="10"/>
  <c r="I45" i="10"/>
  <c r="J45" i="10"/>
  <c r="K45" i="10"/>
  <c r="L45" i="10"/>
  <c r="B45" i="5"/>
  <c r="C45" i="5"/>
  <c r="D45" i="5"/>
  <c r="E45" i="5"/>
  <c r="F45" i="5"/>
  <c r="G45" i="5"/>
  <c r="H45" i="5"/>
  <c r="I45" i="5"/>
  <c r="G46" i="10"/>
  <c r="I46" i="10"/>
  <c r="J46" i="10"/>
  <c r="K46" i="10"/>
  <c r="L46" i="10"/>
  <c r="B46" i="5"/>
  <c r="C46" i="5"/>
  <c r="D46" i="5"/>
  <c r="E46" i="5"/>
  <c r="F46" i="5"/>
  <c r="G46" i="5"/>
  <c r="H46" i="5"/>
  <c r="I46" i="5"/>
  <c r="G47" i="10"/>
  <c r="I47" i="10"/>
  <c r="J47" i="10"/>
  <c r="K47" i="10"/>
  <c r="L47" i="10"/>
  <c r="B47" i="5"/>
  <c r="C47" i="5"/>
  <c r="D47" i="5"/>
  <c r="E47" i="5"/>
  <c r="F47" i="5"/>
  <c r="G47" i="5"/>
  <c r="H47" i="5"/>
  <c r="I47" i="5"/>
  <c r="G48" i="10"/>
  <c r="I48" i="10"/>
  <c r="J48" i="10"/>
  <c r="K48" i="10"/>
  <c r="L48" i="10"/>
  <c r="B48" i="5"/>
  <c r="C48" i="5"/>
  <c r="D48" i="5"/>
  <c r="E48" i="5"/>
  <c r="F48" i="5"/>
  <c r="G48" i="5"/>
  <c r="H48" i="5"/>
  <c r="I48" i="5"/>
  <c r="G49" i="10"/>
  <c r="I49" i="10"/>
  <c r="J49" i="10"/>
  <c r="K49" i="10"/>
  <c r="L49" i="10"/>
  <c r="B49" i="5"/>
  <c r="C49" i="5"/>
  <c r="D49" i="5"/>
  <c r="E49" i="5"/>
  <c r="F49" i="5"/>
  <c r="G49" i="5"/>
  <c r="H49" i="5"/>
  <c r="I49" i="5"/>
  <c r="G50" i="10"/>
  <c r="I50" i="10"/>
  <c r="J50" i="10"/>
  <c r="K50" i="10"/>
  <c r="L50" i="10"/>
  <c r="B50" i="5"/>
  <c r="C50" i="5"/>
  <c r="D50" i="5"/>
  <c r="E50" i="5"/>
  <c r="F50" i="5"/>
  <c r="G50" i="5"/>
  <c r="H50" i="5"/>
  <c r="I50" i="5"/>
  <c r="G51" i="10"/>
  <c r="I51" i="10"/>
  <c r="J51" i="10"/>
  <c r="K51" i="10"/>
  <c r="L51" i="10"/>
  <c r="B51" i="5"/>
  <c r="C51" i="5"/>
  <c r="D51" i="5"/>
  <c r="E51" i="5"/>
  <c r="F51" i="5"/>
  <c r="G51" i="5"/>
  <c r="H51" i="5"/>
  <c r="I51" i="5"/>
  <c r="G52" i="10"/>
  <c r="I52" i="10"/>
  <c r="J52" i="10"/>
  <c r="K52" i="10"/>
  <c r="L52" i="10"/>
  <c r="B52" i="5"/>
  <c r="C52" i="5"/>
  <c r="D52" i="5"/>
  <c r="E52" i="5"/>
  <c r="F52" i="5"/>
  <c r="G52" i="5"/>
  <c r="H52" i="5"/>
  <c r="I52" i="5"/>
  <c r="G53" i="10"/>
  <c r="I53" i="10"/>
  <c r="J53" i="10"/>
  <c r="K53" i="10"/>
  <c r="L53" i="10"/>
  <c r="B53" i="5"/>
  <c r="C53" i="5"/>
  <c r="D53" i="5"/>
  <c r="E53" i="5"/>
  <c r="F53" i="5"/>
  <c r="G53" i="5"/>
  <c r="H53" i="5"/>
  <c r="I53" i="5"/>
  <c r="G54" i="10"/>
  <c r="I54" i="10"/>
  <c r="J54" i="10"/>
  <c r="K54" i="10"/>
  <c r="L54" i="10"/>
  <c r="B54" i="5"/>
  <c r="C54" i="5"/>
  <c r="D54" i="5"/>
  <c r="E54" i="5"/>
  <c r="F54" i="5"/>
  <c r="G54" i="5"/>
  <c r="H54" i="5"/>
  <c r="I54" i="5"/>
  <c r="G55" i="10"/>
  <c r="I55" i="10"/>
  <c r="J55" i="10"/>
  <c r="K55" i="10"/>
  <c r="L55" i="10"/>
  <c r="B55" i="5"/>
  <c r="C55" i="5"/>
  <c r="D55" i="5"/>
  <c r="E55" i="5"/>
  <c r="F55" i="5"/>
  <c r="G55" i="5"/>
  <c r="H55" i="5"/>
  <c r="I55" i="5"/>
  <c r="G56" i="10"/>
  <c r="I56" i="10"/>
  <c r="J56" i="10"/>
  <c r="K56" i="10"/>
  <c r="L56" i="10"/>
  <c r="B56" i="5"/>
  <c r="C56" i="5"/>
  <c r="D56" i="5"/>
  <c r="E56" i="5"/>
  <c r="F56" i="5"/>
  <c r="G56" i="5"/>
  <c r="H56" i="5"/>
  <c r="I56" i="5"/>
  <c r="G57" i="10"/>
  <c r="I57" i="10"/>
  <c r="J57" i="10"/>
  <c r="K57" i="10"/>
  <c r="L57" i="10"/>
  <c r="B57" i="5"/>
  <c r="C57" i="5"/>
  <c r="D57" i="5"/>
  <c r="E57" i="5"/>
  <c r="F57" i="5"/>
  <c r="G57" i="5"/>
  <c r="H57" i="5"/>
  <c r="I57" i="5"/>
  <c r="G58" i="10"/>
  <c r="I58" i="10"/>
  <c r="J58" i="10"/>
  <c r="K58" i="10"/>
  <c r="L58" i="10"/>
  <c r="B58" i="5"/>
  <c r="C58" i="5"/>
  <c r="D58" i="5"/>
  <c r="E58" i="5"/>
  <c r="F58" i="5"/>
  <c r="G58" i="5"/>
  <c r="H58" i="5"/>
  <c r="I58" i="5"/>
  <c r="G59" i="10"/>
  <c r="I59" i="10"/>
  <c r="J59" i="10"/>
  <c r="K59" i="10"/>
  <c r="L59" i="10"/>
  <c r="B59" i="5"/>
  <c r="C59" i="5"/>
  <c r="D59" i="5"/>
  <c r="E59" i="5"/>
  <c r="K50" i="1"/>
  <c r="J33" i="1"/>
  <c r="F59" i="5"/>
  <c r="G59" i="5"/>
  <c r="H59" i="5"/>
  <c r="I59" i="5"/>
  <c r="G60" i="10"/>
  <c r="I60" i="10"/>
  <c r="J60" i="10"/>
  <c r="K60" i="10"/>
  <c r="L60" i="10"/>
  <c r="B60" i="5"/>
  <c r="C60" i="5"/>
  <c r="D60" i="5"/>
  <c r="E60" i="5"/>
  <c r="F60" i="5"/>
  <c r="G60" i="5"/>
  <c r="H60" i="5"/>
  <c r="I60" i="5"/>
  <c r="G61" i="10"/>
  <c r="I61" i="10"/>
  <c r="J61" i="10"/>
  <c r="K61" i="10"/>
  <c r="L61" i="10"/>
  <c r="B61" i="5"/>
  <c r="C61" i="5"/>
  <c r="D61" i="5"/>
  <c r="E61" i="5"/>
  <c r="K51" i="1"/>
  <c r="J34" i="1"/>
  <c r="F61" i="5"/>
  <c r="G61" i="5"/>
  <c r="H61" i="5"/>
  <c r="I61" i="5"/>
  <c r="G62" i="10"/>
  <c r="I62" i="10"/>
  <c r="J62" i="10"/>
  <c r="K62" i="10"/>
  <c r="L62" i="10"/>
  <c r="B62" i="5"/>
  <c r="C62" i="5"/>
  <c r="D62" i="5"/>
  <c r="E62" i="5"/>
  <c r="F62" i="5"/>
  <c r="G62" i="5"/>
  <c r="H62" i="5"/>
  <c r="I62" i="5"/>
  <c r="G63" i="10"/>
  <c r="I63" i="10"/>
  <c r="J63" i="10"/>
  <c r="K63" i="10"/>
  <c r="L63" i="10"/>
  <c r="B63" i="5"/>
  <c r="C63" i="5"/>
  <c r="D63" i="5"/>
  <c r="E63" i="5"/>
  <c r="F63" i="5"/>
  <c r="G63" i="5"/>
  <c r="H63" i="5"/>
  <c r="I63" i="5"/>
  <c r="G64" i="10"/>
  <c r="I64" i="10"/>
  <c r="J64" i="10"/>
  <c r="K64" i="10"/>
  <c r="L64" i="10"/>
  <c r="B64" i="5"/>
  <c r="C64" i="5"/>
  <c r="D64" i="5"/>
  <c r="E64" i="5"/>
  <c r="F64" i="5"/>
  <c r="G64" i="5"/>
  <c r="H64" i="5"/>
  <c r="I64" i="5"/>
  <c r="G65" i="10"/>
  <c r="I65" i="10"/>
  <c r="J65" i="10"/>
  <c r="K65" i="10"/>
  <c r="L65" i="10"/>
  <c r="B65" i="5"/>
  <c r="C65" i="5"/>
  <c r="D65" i="5"/>
  <c r="E65" i="5"/>
  <c r="F65" i="5"/>
  <c r="G65" i="5"/>
  <c r="H65" i="5"/>
  <c r="I65" i="5"/>
  <c r="G66" i="10"/>
  <c r="I66" i="10"/>
  <c r="J66" i="10"/>
  <c r="K66" i="10"/>
  <c r="L66" i="10"/>
  <c r="B66" i="5"/>
  <c r="C66" i="5"/>
  <c r="D66" i="5"/>
  <c r="E66" i="5"/>
  <c r="K52" i="1"/>
  <c r="J35" i="1"/>
  <c r="F66" i="5"/>
  <c r="G66" i="5"/>
  <c r="H66" i="5"/>
  <c r="I66" i="5"/>
  <c r="G67" i="10"/>
  <c r="I67" i="10"/>
  <c r="J67" i="10"/>
  <c r="K67" i="10"/>
  <c r="L67" i="10"/>
  <c r="B67" i="5"/>
  <c r="C67" i="5"/>
  <c r="D67" i="5"/>
  <c r="E67" i="5"/>
  <c r="F67" i="5"/>
  <c r="G67" i="5"/>
  <c r="H67" i="5"/>
  <c r="I67" i="5"/>
  <c r="G68" i="10"/>
  <c r="I68" i="10"/>
  <c r="J68" i="10"/>
  <c r="K68" i="10"/>
  <c r="L68" i="10"/>
  <c r="B68" i="5"/>
  <c r="C68" i="5"/>
  <c r="D68" i="5"/>
  <c r="E68" i="5"/>
  <c r="F68" i="5"/>
  <c r="G68" i="5"/>
  <c r="H68" i="5"/>
  <c r="I68" i="5"/>
  <c r="G69" i="10"/>
  <c r="I69" i="10"/>
  <c r="J69" i="10"/>
  <c r="K69" i="10"/>
  <c r="L69" i="10"/>
  <c r="B69" i="5"/>
  <c r="C69" i="5"/>
  <c r="D69" i="5"/>
  <c r="E69" i="5"/>
  <c r="F69" i="5"/>
  <c r="G69" i="5"/>
  <c r="H69" i="5"/>
  <c r="I69" i="5"/>
  <c r="G70" i="10"/>
  <c r="I70" i="10"/>
  <c r="J70" i="10"/>
  <c r="K70" i="10"/>
  <c r="L70" i="10"/>
  <c r="B70" i="5"/>
  <c r="C70" i="5"/>
  <c r="D70" i="5"/>
  <c r="E70" i="5"/>
  <c r="F70" i="5"/>
  <c r="G70" i="5"/>
  <c r="H70" i="5"/>
  <c r="I70" i="5"/>
  <c r="G71" i="10"/>
  <c r="I71" i="10"/>
  <c r="J71" i="10"/>
  <c r="K71" i="10"/>
  <c r="L71" i="10"/>
  <c r="B71" i="5"/>
  <c r="C71" i="5"/>
  <c r="D71" i="5"/>
  <c r="E71" i="5"/>
  <c r="F71" i="5"/>
  <c r="G71" i="5"/>
  <c r="H71" i="5"/>
  <c r="I71" i="5"/>
  <c r="G72" i="10"/>
  <c r="I72" i="10"/>
  <c r="J72" i="10"/>
  <c r="K72" i="10"/>
  <c r="L72" i="10"/>
  <c r="B72" i="5"/>
  <c r="C72" i="5"/>
  <c r="D72" i="5"/>
  <c r="E72" i="5"/>
  <c r="F72" i="5"/>
  <c r="G72" i="5"/>
  <c r="H72" i="5"/>
  <c r="I72" i="5"/>
  <c r="G73" i="10"/>
  <c r="I73" i="10"/>
  <c r="J73" i="10"/>
  <c r="K73" i="10"/>
  <c r="L73" i="10"/>
  <c r="B73" i="5"/>
  <c r="C73" i="5"/>
  <c r="D73" i="5"/>
  <c r="E73" i="5"/>
  <c r="K53" i="1"/>
  <c r="J36" i="1"/>
  <c r="F73" i="5"/>
  <c r="G73" i="5"/>
  <c r="H73" i="5"/>
  <c r="I73" i="5"/>
  <c r="G74" i="10"/>
  <c r="I74" i="10"/>
  <c r="J74" i="10"/>
  <c r="K74" i="10"/>
  <c r="L74" i="10"/>
  <c r="B74" i="5"/>
  <c r="C74" i="5"/>
  <c r="D74" i="5"/>
  <c r="E74" i="5"/>
  <c r="F74" i="5"/>
  <c r="G74" i="5"/>
  <c r="H74" i="5"/>
  <c r="I74" i="5"/>
  <c r="G75" i="10"/>
  <c r="I75" i="10"/>
  <c r="J75" i="10"/>
  <c r="K75" i="10"/>
  <c r="L75" i="10"/>
  <c r="B75" i="5"/>
  <c r="C75" i="5"/>
  <c r="D75" i="5"/>
  <c r="E75" i="5"/>
  <c r="F75" i="5"/>
  <c r="G75" i="5"/>
  <c r="H75" i="5"/>
  <c r="I75" i="5"/>
  <c r="G76" i="10"/>
  <c r="I76" i="10"/>
  <c r="J76" i="10"/>
  <c r="K76" i="10"/>
  <c r="L76" i="10"/>
  <c r="B76" i="5"/>
  <c r="C76" i="5"/>
  <c r="D76" i="5"/>
  <c r="E76" i="5"/>
  <c r="F76" i="5"/>
  <c r="G76" i="5"/>
  <c r="H76" i="5"/>
  <c r="I76" i="5"/>
  <c r="G77" i="10"/>
  <c r="I77" i="10"/>
  <c r="J77" i="10"/>
  <c r="K77" i="10"/>
  <c r="L77" i="10"/>
  <c r="B77" i="5"/>
  <c r="C77" i="5"/>
  <c r="D77" i="5"/>
  <c r="E77" i="5"/>
  <c r="F77" i="5"/>
  <c r="G77" i="5"/>
  <c r="H77" i="5"/>
  <c r="I77" i="5"/>
  <c r="G78" i="10"/>
  <c r="I78" i="10"/>
  <c r="J78" i="10"/>
  <c r="K78" i="10"/>
  <c r="L78" i="10"/>
  <c r="B78" i="5"/>
  <c r="C78" i="5"/>
  <c r="D78" i="5"/>
  <c r="E78" i="5"/>
  <c r="F78" i="5"/>
  <c r="G78" i="5"/>
  <c r="H78" i="5"/>
  <c r="I78" i="5"/>
  <c r="G79" i="10"/>
  <c r="I79" i="10"/>
  <c r="J79" i="10"/>
  <c r="K79" i="10"/>
  <c r="L79" i="10"/>
  <c r="B79" i="5"/>
  <c r="C79" i="5"/>
  <c r="D79" i="5"/>
  <c r="E79" i="5"/>
  <c r="K54" i="1"/>
  <c r="J37" i="1"/>
  <c r="F79" i="5"/>
  <c r="G79" i="5"/>
  <c r="H79" i="5"/>
  <c r="I79" i="5"/>
  <c r="G80" i="10"/>
  <c r="I80" i="10"/>
  <c r="J80" i="10"/>
  <c r="K80" i="10"/>
  <c r="L80" i="10"/>
  <c r="B80" i="5"/>
  <c r="C80" i="5"/>
  <c r="D80" i="5"/>
  <c r="E80" i="5"/>
  <c r="F80" i="5"/>
  <c r="G80" i="5"/>
  <c r="H80" i="5"/>
  <c r="I80" i="5"/>
  <c r="G81" i="10"/>
  <c r="I81" i="10"/>
  <c r="J81" i="10"/>
  <c r="K81" i="10"/>
  <c r="L81" i="10"/>
  <c r="B81" i="5"/>
  <c r="C81" i="5"/>
  <c r="D81" i="5"/>
  <c r="E81" i="5"/>
  <c r="F81" i="5"/>
  <c r="G81" i="5"/>
  <c r="H81" i="5"/>
  <c r="I81" i="5"/>
  <c r="G82" i="10"/>
  <c r="I82" i="10"/>
  <c r="J82" i="10"/>
  <c r="K82" i="10"/>
  <c r="L82" i="10"/>
  <c r="B82" i="5"/>
  <c r="C82" i="5"/>
  <c r="D82" i="5"/>
  <c r="E82" i="5"/>
  <c r="F82" i="5"/>
  <c r="G82" i="5"/>
  <c r="H82" i="5"/>
  <c r="I82" i="5"/>
  <c r="I83" i="5"/>
  <c r="C13" i="1"/>
  <c r="D13" i="1"/>
  <c r="B19" i="1"/>
  <c r="E13" i="1"/>
  <c r="C14" i="1"/>
  <c r="D14" i="1"/>
  <c r="E14" i="1"/>
  <c r="C15" i="1"/>
  <c r="D15" i="1"/>
  <c r="E15" i="1"/>
  <c r="E17" i="1"/>
  <c r="B57" i="1"/>
  <c r="C39" i="1"/>
  <c r="B39" i="1"/>
  <c r="D39" i="1"/>
  <c r="E39" i="1"/>
  <c r="C40" i="1"/>
  <c r="B40" i="1"/>
  <c r="D40" i="1"/>
  <c r="E40" i="1"/>
  <c r="C41" i="1"/>
  <c r="B41" i="1"/>
  <c r="D41" i="1"/>
  <c r="E41" i="1"/>
  <c r="C42" i="1"/>
  <c r="B42" i="1"/>
  <c r="D42" i="1"/>
  <c r="E42" i="1"/>
  <c r="C43" i="1"/>
  <c r="B43" i="1"/>
  <c r="D43" i="1"/>
  <c r="E43" i="1"/>
  <c r="C44" i="1"/>
  <c r="B44" i="1"/>
  <c r="D44" i="1"/>
  <c r="E44" i="1"/>
  <c r="C45" i="1"/>
  <c r="B45" i="1"/>
  <c r="D45" i="1"/>
  <c r="E45" i="1"/>
  <c r="C47" i="1"/>
  <c r="B47" i="1"/>
  <c r="D47" i="1"/>
  <c r="E47" i="1"/>
  <c r="C48" i="1"/>
  <c r="B48" i="1"/>
  <c r="D48" i="1"/>
  <c r="E48" i="1"/>
  <c r="C49" i="1"/>
  <c r="B49" i="1"/>
  <c r="D49" i="1"/>
  <c r="E49" i="1"/>
  <c r="C50" i="1"/>
  <c r="B50" i="1"/>
  <c r="D50" i="1"/>
  <c r="E50" i="1"/>
  <c r="C51" i="1"/>
  <c r="B51" i="1"/>
  <c r="D51" i="1"/>
  <c r="E51" i="1"/>
  <c r="C52" i="1"/>
  <c r="B52" i="1"/>
  <c r="D52" i="1"/>
  <c r="E52" i="1"/>
  <c r="C53" i="1"/>
  <c r="B53" i="1"/>
  <c r="D53" i="1"/>
  <c r="E53" i="1"/>
  <c r="E55" i="1"/>
  <c r="B35" i="1"/>
  <c r="C25" i="1"/>
  <c r="D25" i="1"/>
  <c r="E25" i="1"/>
  <c r="C26" i="1"/>
  <c r="D26" i="1"/>
  <c r="E26" i="1"/>
  <c r="C27" i="1"/>
  <c r="D27" i="1"/>
  <c r="E27" i="1"/>
  <c r="C28" i="1"/>
  <c r="D28" i="1"/>
  <c r="E28" i="1"/>
  <c r="C29" i="1"/>
  <c r="D29" i="1"/>
  <c r="E29" i="1"/>
  <c r="C30" i="1"/>
  <c r="D30" i="1"/>
  <c r="E30" i="1"/>
  <c r="C31" i="1"/>
  <c r="D31" i="1"/>
  <c r="E31" i="1"/>
  <c r="E33" i="1"/>
  <c r="F9" i="8"/>
  <c r="I9" i="8"/>
  <c r="L9" i="8"/>
  <c r="O9" i="8"/>
  <c r="F71" i="10"/>
  <c r="F82" i="10"/>
  <c r="H16" i="8"/>
  <c r="Q16" i="8"/>
  <c r="C9" i="7"/>
  <c r="C11" i="7"/>
  <c r="D9" i="7"/>
  <c r="D11" i="7"/>
  <c r="E9" i="7"/>
  <c r="E11" i="7"/>
  <c r="F9" i="7"/>
  <c r="F11" i="7"/>
  <c r="G9" i="7"/>
  <c r="G11" i="7"/>
  <c r="H9" i="7"/>
  <c r="H11" i="7"/>
  <c r="I9" i="7"/>
  <c r="I11" i="7"/>
  <c r="L9" i="7"/>
  <c r="L11" i="7"/>
  <c r="M9" i="7"/>
  <c r="M11" i="7"/>
  <c r="N9" i="7"/>
  <c r="N11" i="7"/>
  <c r="O9" i="7"/>
  <c r="O11" i="7"/>
  <c r="P9" i="7"/>
  <c r="P11" i="7"/>
  <c r="Q9" i="7"/>
  <c r="Q11" i="7"/>
  <c r="R9" i="7"/>
  <c r="R11" i="7"/>
  <c r="U9" i="7"/>
  <c r="U11" i="7"/>
  <c r="V9" i="7"/>
  <c r="V11" i="7"/>
  <c r="W9" i="7"/>
  <c r="W11" i="7"/>
  <c r="X9" i="7"/>
  <c r="X11" i="7"/>
  <c r="Y9" i="7"/>
  <c r="Y11" i="7"/>
  <c r="Z9" i="7"/>
  <c r="Z11" i="7"/>
  <c r="AA9" i="7"/>
  <c r="AA11" i="7"/>
  <c r="AD11" i="7"/>
  <c r="D11" i="4"/>
  <c r="F11" i="10"/>
  <c r="H11" i="8"/>
  <c r="Q11" i="8"/>
  <c r="B11" i="4"/>
  <c r="B9" i="6"/>
  <c r="B11" i="6"/>
  <c r="C9" i="6"/>
  <c r="C11" i="6"/>
  <c r="D9" i="6"/>
  <c r="D11" i="6"/>
  <c r="E11" i="6"/>
  <c r="C11" i="4"/>
  <c r="E11" i="4"/>
  <c r="I11" i="4"/>
  <c r="K11" i="4"/>
  <c r="L11" i="4"/>
  <c r="C15" i="7"/>
  <c r="D15" i="7"/>
  <c r="E15" i="7"/>
  <c r="F15" i="7"/>
  <c r="G15" i="7"/>
  <c r="H15" i="7"/>
  <c r="I15" i="7"/>
  <c r="L15" i="7"/>
  <c r="M15" i="7"/>
  <c r="N15" i="7"/>
  <c r="O15" i="7"/>
  <c r="P15" i="7"/>
  <c r="Q15" i="7"/>
  <c r="R15" i="7"/>
  <c r="U15" i="7"/>
  <c r="V15" i="7"/>
  <c r="W15" i="7"/>
  <c r="X15" i="7"/>
  <c r="Y15" i="7"/>
  <c r="Z15" i="7"/>
  <c r="AA15" i="7"/>
  <c r="AD15" i="7"/>
  <c r="D15" i="4"/>
  <c r="F15" i="10"/>
  <c r="H15" i="8"/>
  <c r="Q15" i="8"/>
  <c r="B15" i="4"/>
  <c r="B15" i="6"/>
  <c r="C15" i="6"/>
  <c r="D15" i="6"/>
  <c r="E15" i="6"/>
  <c r="C15" i="4"/>
  <c r="E15" i="4"/>
  <c r="I15" i="4"/>
  <c r="K15" i="4"/>
  <c r="C12" i="7"/>
  <c r="D12" i="7"/>
  <c r="E12" i="7"/>
  <c r="F12" i="7"/>
  <c r="G12" i="7"/>
  <c r="H12" i="7"/>
  <c r="I12" i="7"/>
  <c r="L12" i="7"/>
  <c r="M12" i="7"/>
  <c r="N12" i="7"/>
  <c r="O12" i="7"/>
  <c r="P12" i="7"/>
  <c r="Q12" i="7"/>
  <c r="R12" i="7"/>
  <c r="U12" i="7"/>
  <c r="V12" i="7"/>
  <c r="W12" i="7"/>
  <c r="X12" i="7"/>
  <c r="Y12" i="7"/>
  <c r="Z12" i="7"/>
  <c r="AA12" i="7"/>
  <c r="AD12" i="7"/>
  <c r="D12" i="4"/>
  <c r="F12" i="10"/>
  <c r="H12" i="8"/>
  <c r="Q12" i="8"/>
  <c r="B12" i="4"/>
  <c r="B12" i="6"/>
  <c r="C12" i="6"/>
  <c r="D12" i="6"/>
  <c r="E12" i="6"/>
  <c r="C12" i="4"/>
  <c r="E12" i="4"/>
  <c r="I12" i="4"/>
  <c r="C13" i="7"/>
  <c r="D13" i="7"/>
  <c r="E13" i="7"/>
  <c r="F13" i="7"/>
  <c r="G13" i="7"/>
  <c r="H13" i="7"/>
  <c r="I13" i="7"/>
  <c r="L13" i="7"/>
  <c r="M13" i="7"/>
  <c r="N13" i="7"/>
  <c r="O13" i="7"/>
  <c r="P13" i="7"/>
  <c r="Q13" i="7"/>
  <c r="R13" i="7"/>
  <c r="U13" i="7"/>
  <c r="V13" i="7"/>
  <c r="W13" i="7"/>
  <c r="X13" i="7"/>
  <c r="Y13" i="7"/>
  <c r="Z13" i="7"/>
  <c r="AA13" i="7"/>
  <c r="AD13" i="7"/>
  <c r="D13" i="4"/>
  <c r="F13" i="10"/>
  <c r="H13" i="8"/>
  <c r="Q13" i="8"/>
  <c r="B13" i="4"/>
  <c r="B13" i="6"/>
  <c r="C13" i="6"/>
  <c r="D13" i="6"/>
  <c r="E13" i="6"/>
  <c r="C13" i="4"/>
  <c r="E13" i="4"/>
  <c r="I13" i="4"/>
  <c r="C14" i="7"/>
  <c r="D14" i="7"/>
  <c r="E14" i="7"/>
  <c r="F14" i="7"/>
  <c r="G14" i="7"/>
  <c r="H14" i="7"/>
  <c r="I14" i="7"/>
  <c r="L14" i="7"/>
  <c r="M14" i="7"/>
  <c r="N14" i="7"/>
  <c r="O14" i="7"/>
  <c r="P14" i="7"/>
  <c r="Q14" i="7"/>
  <c r="R14" i="7"/>
  <c r="U14" i="7"/>
  <c r="V14" i="7"/>
  <c r="W14" i="7"/>
  <c r="X14" i="7"/>
  <c r="Y14" i="7"/>
  <c r="Z14" i="7"/>
  <c r="AA14" i="7"/>
  <c r="AD14" i="7"/>
  <c r="D14" i="4"/>
  <c r="F14" i="10"/>
  <c r="H14" i="8"/>
  <c r="Q14" i="8"/>
  <c r="B14" i="4"/>
  <c r="B14" i="6"/>
  <c r="C14" i="6"/>
  <c r="D14" i="6"/>
  <c r="E14" i="6"/>
  <c r="C14" i="4"/>
  <c r="E14" i="4"/>
  <c r="I14" i="4"/>
  <c r="C16" i="7"/>
  <c r="D16" i="7"/>
  <c r="E16" i="7"/>
  <c r="F16" i="7"/>
  <c r="G16" i="7"/>
  <c r="H16" i="7"/>
  <c r="I16" i="7"/>
  <c r="L16" i="7"/>
  <c r="M16" i="7"/>
  <c r="N16" i="7"/>
  <c r="O16" i="7"/>
  <c r="P16" i="7"/>
  <c r="Q16" i="7"/>
  <c r="R16" i="7"/>
  <c r="U16" i="7"/>
  <c r="V16" i="7"/>
  <c r="W16" i="7"/>
  <c r="X16" i="7"/>
  <c r="Y16" i="7"/>
  <c r="Z16" i="7"/>
  <c r="AA16" i="7"/>
  <c r="AD16" i="7"/>
  <c r="D16" i="4"/>
  <c r="F16" i="10"/>
  <c r="B16" i="4"/>
  <c r="B16" i="6"/>
  <c r="C16" i="6"/>
  <c r="D16" i="6"/>
  <c r="E16" i="6"/>
  <c r="C16" i="4"/>
  <c r="E16" i="4"/>
  <c r="I16" i="4"/>
  <c r="C17" i="7"/>
  <c r="D17" i="7"/>
  <c r="E17" i="7"/>
  <c r="F17" i="7"/>
  <c r="G17" i="7"/>
  <c r="H17" i="7"/>
  <c r="I17" i="7"/>
  <c r="L17" i="7"/>
  <c r="M17" i="7"/>
  <c r="N17" i="7"/>
  <c r="O17" i="7"/>
  <c r="P17" i="7"/>
  <c r="Q17" i="7"/>
  <c r="R17" i="7"/>
  <c r="U17" i="7"/>
  <c r="V17" i="7"/>
  <c r="W17" i="7"/>
  <c r="X17" i="7"/>
  <c r="Y17" i="7"/>
  <c r="Z17" i="7"/>
  <c r="AA17" i="7"/>
  <c r="AD17" i="7"/>
  <c r="D17" i="4"/>
  <c r="F17" i="10"/>
  <c r="H17" i="8"/>
  <c r="Q17" i="8"/>
  <c r="B17" i="4"/>
  <c r="B17" i="6"/>
  <c r="C17" i="6"/>
  <c r="D17" i="6"/>
  <c r="E17" i="6"/>
  <c r="C17" i="4"/>
  <c r="E17" i="4"/>
  <c r="I17" i="4"/>
  <c r="C18" i="7"/>
  <c r="D18" i="7"/>
  <c r="E18" i="7"/>
  <c r="F18" i="7"/>
  <c r="G18" i="7"/>
  <c r="H18" i="7"/>
  <c r="I18" i="7"/>
  <c r="L18" i="7"/>
  <c r="M18" i="7"/>
  <c r="N18" i="7"/>
  <c r="O18" i="7"/>
  <c r="P18" i="7"/>
  <c r="Q18" i="7"/>
  <c r="R18" i="7"/>
  <c r="U18" i="7"/>
  <c r="V18" i="7"/>
  <c r="W18" i="7"/>
  <c r="X18" i="7"/>
  <c r="Y18" i="7"/>
  <c r="Z18" i="7"/>
  <c r="AA18" i="7"/>
  <c r="AD18" i="7"/>
  <c r="D18" i="4"/>
  <c r="F18" i="10"/>
  <c r="H18" i="8"/>
  <c r="Q18" i="8"/>
  <c r="B18" i="4"/>
  <c r="B18" i="6"/>
  <c r="C18" i="6"/>
  <c r="D18" i="6"/>
  <c r="E18" i="6"/>
  <c r="C18" i="4"/>
  <c r="E18" i="4"/>
  <c r="I18" i="4"/>
  <c r="C19" i="7"/>
  <c r="D19" i="7"/>
  <c r="E19" i="7"/>
  <c r="F19" i="7"/>
  <c r="G19" i="7"/>
  <c r="H19" i="7"/>
  <c r="I19" i="7"/>
  <c r="L19" i="7"/>
  <c r="M19" i="7"/>
  <c r="N19" i="7"/>
  <c r="O19" i="7"/>
  <c r="P19" i="7"/>
  <c r="Q19" i="7"/>
  <c r="R19" i="7"/>
  <c r="U19" i="7"/>
  <c r="V19" i="7"/>
  <c r="W19" i="7"/>
  <c r="X19" i="7"/>
  <c r="Y19" i="7"/>
  <c r="Z19" i="7"/>
  <c r="AA19" i="7"/>
  <c r="AD19" i="7"/>
  <c r="D19" i="4"/>
  <c r="F19" i="10"/>
  <c r="H19" i="8"/>
  <c r="Q19" i="8"/>
  <c r="B19" i="4"/>
  <c r="B19" i="6"/>
  <c r="C19" i="6"/>
  <c r="D19" i="6"/>
  <c r="E19" i="6"/>
  <c r="C19" i="4"/>
  <c r="E19" i="4"/>
  <c r="I19" i="4"/>
  <c r="C20" i="7"/>
  <c r="D20" i="7"/>
  <c r="E20" i="7"/>
  <c r="F20" i="7"/>
  <c r="G20" i="7"/>
  <c r="H20" i="7"/>
  <c r="I20" i="7"/>
  <c r="L20" i="7"/>
  <c r="M20" i="7"/>
  <c r="N20" i="7"/>
  <c r="O20" i="7"/>
  <c r="P20" i="7"/>
  <c r="Q20" i="7"/>
  <c r="R20" i="7"/>
  <c r="U20" i="7"/>
  <c r="V20" i="7"/>
  <c r="W20" i="7"/>
  <c r="X20" i="7"/>
  <c r="Y20" i="7"/>
  <c r="Z20" i="7"/>
  <c r="AA20" i="7"/>
  <c r="AD20" i="7"/>
  <c r="D20" i="4"/>
  <c r="F20" i="10"/>
  <c r="H20" i="8"/>
  <c r="Q20" i="8"/>
  <c r="B20" i="4"/>
  <c r="B20" i="6"/>
  <c r="C20" i="6"/>
  <c r="D20" i="6"/>
  <c r="E20" i="6"/>
  <c r="C20" i="4"/>
  <c r="E20" i="4"/>
  <c r="I20" i="4"/>
  <c r="C21" i="7"/>
  <c r="D21" i="7"/>
  <c r="E21" i="7"/>
  <c r="F21" i="7"/>
  <c r="G21" i="7"/>
  <c r="H21" i="7"/>
  <c r="I21" i="7"/>
  <c r="L21" i="7"/>
  <c r="M21" i="7"/>
  <c r="N21" i="7"/>
  <c r="O21" i="7"/>
  <c r="P21" i="7"/>
  <c r="Q21" i="7"/>
  <c r="R21" i="7"/>
  <c r="U21" i="7"/>
  <c r="V21" i="7"/>
  <c r="W21" i="7"/>
  <c r="X21" i="7"/>
  <c r="Y21" i="7"/>
  <c r="Z21" i="7"/>
  <c r="AA21" i="7"/>
  <c r="AD21" i="7"/>
  <c r="D21" i="4"/>
  <c r="F21" i="10"/>
  <c r="H21" i="8"/>
  <c r="Q21" i="8"/>
  <c r="B21" i="4"/>
  <c r="B21" i="6"/>
  <c r="C21" i="6"/>
  <c r="D21" i="6"/>
  <c r="E21" i="6"/>
  <c r="C21" i="4"/>
  <c r="E21" i="4"/>
  <c r="I21" i="4"/>
  <c r="C22" i="7"/>
  <c r="D22" i="7"/>
  <c r="E22" i="7"/>
  <c r="F22" i="7"/>
  <c r="G22" i="7"/>
  <c r="H22" i="7"/>
  <c r="I22" i="7"/>
  <c r="L22" i="7"/>
  <c r="M22" i="7"/>
  <c r="N22" i="7"/>
  <c r="O22" i="7"/>
  <c r="P22" i="7"/>
  <c r="Q22" i="7"/>
  <c r="R22" i="7"/>
  <c r="U22" i="7"/>
  <c r="V22" i="7"/>
  <c r="W22" i="7"/>
  <c r="X22" i="7"/>
  <c r="Y22" i="7"/>
  <c r="Z22" i="7"/>
  <c r="AA22" i="7"/>
  <c r="AD22" i="7"/>
  <c r="D22" i="4"/>
  <c r="F22" i="10"/>
  <c r="H22" i="8"/>
  <c r="Q22" i="8"/>
  <c r="B22" i="4"/>
  <c r="B22" i="6"/>
  <c r="C22" i="6"/>
  <c r="D22" i="6"/>
  <c r="E22" i="6"/>
  <c r="C22" i="4"/>
  <c r="E22" i="4"/>
  <c r="I22" i="4"/>
  <c r="C23" i="7"/>
  <c r="D23" i="7"/>
  <c r="E23" i="7"/>
  <c r="F23" i="7"/>
  <c r="G23" i="7"/>
  <c r="H23" i="7"/>
  <c r="I23" i="7"/>
  <c r="L23" i="7"/>
  <c r="M23" i="7"/>
  <c r="N23" i="7"/>
  <c r="O23" i="7"/>
  <c r="P23" i="7"/>
  <c r="Q23" i="7"/>
  <c r="R23" i="7"/>
  <c r="U23" i="7"/>
  <c r="V23" i="7"/>
  <c r="W23" i="7"/>
  <c r="X23" i="7"/>
  <c r="Y23" i="7"/>
  <c r="Z23" i="7"/>
  <c r="AA23" i="7"/>
  <c r="AD23" i="7"/>
  <c r="D23" i="4"/>
  <c r="F23" i="10"/>
  <c r="H23" i="8"/>
  <c r="Q23" i="8"/>
  <c r="B23" i="4"/>
  <c r="B23" i="6"/>
  <c r="C23" i="6"/>
  <c r="D23" i="6"/>
  <c r="E23" i="6"/>
  <c r="C23" i="4"/>
  <c r="E23" i="4"/>
  <c r="I23" i="4"/>
  <c r="C24" i="7"/>
  <c r="D24" i="7"/>
  <c r="E24" i="7"/>
  <c r="F24" i="7"/>
  <c r="G24" i="7"/>
  <c r="H24" i="7"/>
  <c r="I24" i="7"/>
  <c r="L24" i="7"/>
  <c r="M24" i="7"/>
  <c r="N24" i="7"/>
  <c r="O24" i="7"/>
  <c r="P24" i="7"/>
  <c r="Q24" i="7"/>
  <c r="R24" i="7"/>
  <c r="U24" i="7"/>
  <c r="V24" i="7"/>
  <c r="W24" i="7"/>
  <c r="X24" i="7"/>
  <c r="Y24" i="7"/>
  <c r="Z24" i="7"/>
  <c r="AA24" i="7"/>
  <c r="AD24" i="7"/>
  <c r="D24" i="4"/>
  <c r="F24" i="10"/>
  <c r="H24" i="8"/>
  <c r="Q24" i="8"/>
  <c r="B24" i="4"/>
  <c r="B24" i="6"/>
  <c r="C24" i="6"/>
  <c r="D24" i="6"/>
  <c r="E24" i="6"/>
  <c r="C24" i="4"/>
  <c r="E24" i="4"/>
  <c r="I24" i="4"/>
  <c r="C25" i="7"/>
  <c r="D25" i="7"/>
  <c r="E25" i="7"/>
  <c r="F25" i="7"/>
  <c r="G25" i="7"/>
  <c r="H25" i="7"/>
  <c r="I25" i="7"/>
  <c r="L25" i="7"/>
  <c r="M25" i="7"/>
  <c r="N25" i="7"/>
  <c r="O25" i="7"/>
  <c r="P25" i="7"/>
  <c r="Q25" i="7"/>
  <c r="R25" i="7"/>
  <c r="U25" i="7"/>
  <c r="V25" i="7"/>
  <c r="W25" i="7"/>
  <c r="X25" i="7"/>
  <c r="Y25" i="7"/>
  <c r="Z25" i="7"/>
  <c r="AA25" i="7"/>
  <c r="AD25" i="7"/>
  <c r="D25" i="4"/>
  <c r="F25" i="10"/>
  <c r="H25" i="8"/>
  <c r="Q25" i="8"/>
  <c r="B25" i="4"/>
  <c r="B25" i="6"/>
  <c r="C25" i="6"/>
  <c r="D25" i="6"/>
  <c r="E25" i="6"/>
  <c r="C25" i="4"/>
  <c r="E25" i="4"/>
  <c r="I25" i="4"/>
  <c r="C26" i="7"/>
  <c r="D26" i="7"/>
  <c r="E26" i="7"/>
  <c r="F26" i="7"/>
  <c r="G26" i="7"/>
  <c r="H26" i="7"/>
  <c r="I26" i="7"/>
  <c r="L26" i="7"/>
  <c r="M26" i="7"/>
  <c r="N26" i="7"/>
  <c r="O26" i="7"/>
  <c r="P26" i="7"/>
  <c r="Q26" i="7"/>
  <c r="R26" i="7"/>
  <c r="U26" i="7"/>
  <c r="V26" i="7"/>
  <c r="W26" i="7"/>
  <c r="X26" i="7"/>
  <c r="Y26" i="7"/>
  <c r="Z26" i="7"/>
  <c r="AA26" i="7"/>
  <c r="AD26" i="7"/>
  <c r="D26" i="4"/>
  <c r="F26" i="10"/>
  <c r="H26" i="8"/>
  <c r="Q26" i="8"/>
  <c r="B26" i="4"/>
  <c r="B26" i="6"/>
  <c r="C26" i="6"/>
  <c r="D26" i="6"/>
  <c r="E26" i="6"/>
  <c r="C26" i="4"/>
  <c r="E26" i="4"/>
  <c r="I26" i="4"/>
  <c r="C27" i="7"/>
  <c r="D27" i="7"/>
  <c r="E27" i="7"/>
  <c r="F27" i="7"/>
  <c r="G27" i="7"/>
  <c r="H27" i="7"/>
  <c r="I27" i="7"/>
  <c r="L27" i="7"/>
  <c r="M27" i="7"/>
  <c r="N27" i="7"/>
  <c r="O27" i="7"/>
  <c r="P27" i="7"/>
  <c r="Q27" i="7"/>
  <c r="R27" i="7"/>
  <c r="U27" i="7"/>
  <c r="V27" i="7"/>
  <c r="W27" i="7"/>
  <c r="X27" i="7"/>
  <c r="Y27" i="7"/>
  <c r="Z27" i="7"/>
  <c r="AA27" i="7"/>
  <c r="AD27" i="7"/>
  <c r="D27" i="4"/>
  <c r="F27" i="10"/>
  <c r="H27" i="8"/>
  <c r="Q27" i="8"/>
  <c r="B27" i="4"/>
  <c r="B27" i="6"/>
  <c r="C27" i="6"/>
  <c r="D27" i="6"/>
  <c r="E27" i="6"/>
  <c r="C27" i="4"/>
  <c r="E27" i="4"/>
  <c r="I27" i="4"/>
  <c r="C28" i="7"/>
  <c r="D28" i="7"/>
  <c r="E28" i="7"/>
  <c r="F28" i="7"/>
  <c r="G28" i="7"/>
  <c r="H28" i="7"/>
  <c r="I28" i="7"/>
  <c r="L28" i="7"/>
  <c r="M28" i="7"/>
  <c r="N28" i="7"/>
  <c r="O28" i="7"/>
  <c r="P28" i="7"/>
  <c r="Q28" i="7"/>
  <c r="R28" i="7"/>
  <c r="U28" i="7"/>
  <c r="V28" i="7"/>
  <c r="W28" i="7"/>
  <c r="X28" i="7"/>
  <c r="Y28" i="7"/>
  <c r="Z28" i="7"/>
  <c r="AA28" i="7"/>
  <c r="AD28" i="7"/>
  <c r="D28" i="4"/>
  <c r="F28" i="10"/>
  <c r="H28" i="8"/>
  <c r="Q28" i="8"/>
  <c r="B28" i="4"/>
  <c r="B28" i="6"/>
  <c r="C28" i="6"/>
  <c r="D28" i="6"/>
  <c r="E28" i="6"/>
  <c r="C28" i="4"/>
  <c r="E28" i="4"/>
  <c r="I28" i="4"/>
  <c r="C29" i="7"/>
  <c r="D29" i="7"/>
  <c r="E29" i="7"/>
  <c r="F29" i="7"/>
  <c r="G29" i="7"/>
  <c r="H29" i="7"/>
  <c r="I29" i="7"/>
  <c r="L29" i="7"/>
  <c r="M29" i="7"/>
  <c r="N29" i="7"/>
  <c r="O29" i="7"/>
  <c r="P29" i="7"/>
  <c r="Q29" i="7"/>
  <c r="R29" i="7"/>
  <c r="U29" i="7"/>
  <c r="V29" i="7"/>
  <c r="W29" i="7"/>
  <c r="X29" i="7"/>
  <c r="Y29" i="7"/>
  <c r="Z29" i="7"/>
  <c r="AA29" i="7"/>
  <c r="AD29" i="7"/>
  <c r="D29" i="4"/>
  <c r="F29" i="10"/>
  <c r="H29" i="8"/>
  <c r="Q29" i="8"/>
  <c r="B29" i="4"/>
  <c r="B29" i="6"/>
  <c r="C29" i="6"/>
  <c r="D29" i="6"/>
  <c r="E29" i="6"/>
  <c r="C29" i="4"/>
  <c r="E29" i="4"/>
  <c r="I29" i="4"/>
  <c r="C30" i="7"/>
  <c r="D30" i="7"/>
  <c r="E30" i="7"/>
  <c r="F30" i="7"/>
  <c r="G30" i="7"/>
  <c r="H30" i="7"/>
  <c r="I30" i="7"/>
  <c r="L30" i="7"/>
  <c r="M30" i="7"/>
  <c r="N30" i="7"/>
  <c r="O30" i="7"/>
  <c r="P30" i="7"/>
  <c r="Q30" i="7"/>
  <c r="R30" i="7"/>
  <c r="U30" i="7"/>
  <c r="V30" i="7"/>
  <c r="W30" i="7"/>
  <c r="X30" i="7"/>
  <c r="Y30" i="7"/>
  <c r="Z30" i="7"/>
  <c r="AA30" i="7"/>
  <c r="AD30" i="7"/>
  <c r="D30" i="4"/>
  <c r="F30" i="10"/>
  <c r="H30" i="8"/>
  <c r="Q30" i="8"/>
  <c r="B30" i="4"/>
  <c r="B30" i="6"/>
  <c r="C30" i="6"/>
  <c r="D30" i="6"/>
  <c r="E30" i="6"/>
  <c r="C30" i="4"/>
  <c r="E30" i="4"/>
  <c r="I30" i="4"/>
  <c r="C31" i="7"/>
  <c r="D31" i="7"/>
  <c r="E31" i="7"/>
  <c r="F31" i="7"/>
  <c r="G31" i="7"/>
  <c r="H31" i="7"/>
  <c r="I31" i="7"/>
  <c r="L31" i="7"/>
  <c r="M31" i="7"/>
  <c r="N31" i="7"/>
  <c r="O31" i="7"/>
  <c r="P31" i="7"/>
  <c r="Q31" i="7"/>
  <c r="R31" i="7"/>
  <c r="U31" i="7"/>
  <c r="V31" i="7"/>
  <c r="W31" i="7"/>
  <c r="X31" i="7"/>
  <c r="Y31" i="7"/>
  <c r="Z31" i="7"/>
  <c r="AA31" i="7"/>
  <c r="AD31" i="7"/>
  <c r="D31" i="4"/>
  <c r="F31" i="10"/>
  <c r="H31" i="8"/>
  <c r="Q31" i="8"/>
  <c r="B31" i="4"/>
  <c r="B31" i="6"/>
  <c r="C31" i="6"/>
  <c r="D31" i="6"/>
  <c r="E31" i="6"/>
  <c r="C31" i="4"/>
  <c r="E31" i="4"/>
  <c r="I31" i="4"/>
  <c r="C32" i="7"/>
  <c r="D32" i="7"/>
  <c r="E32" i="7"/>
  <c r="F32" i="7"/>
  <c r="G32" i="7"/>
  <c r="H32" i="7"/>
  <c r="I32" i="7"/>
  <c r="L32" i="7"/>
  <c r="M32" i="7"/>
  <c r="N32" i="7"/>
  <c r="O32" i="7"/>
  <c r="P32" i="7"/>
  <c r="Q32" i="7"/>
  <c r="R32" i="7"/>
  <c r="U32" i="7"/>
  <c r="V32" i="7"/>
  <c r="W32" i="7"/>
  <c r="X32" i="7"/>
  <c r="Y32" i="7"/>
  <c r="Z32" i="7"/>
  <c r="AA32" i="7"/>
  <c r="AD32" i="7"/>
  <c r="D32" i="4"/>
  <c r="F32" i="10"/>
  <c r="H32" i="8"/>
  <c r="Q32" i="8"/>
  <c r="B32" i="4"/>
  <c r="B32" i="6"/>
  <c r="C32" i="6"/>
  <c r="D32" i="6"/>
  <c r="E32" i="6"/>
  <c r="C32" i="4"/>
  <c r="E32" i="4"/>
  <c r="I32" i="4"/>
  <c r="C33" i="7"/>
  <c r="D33" i="7"/>
  <c r="E33" i="7"/>
  <c r="F33" i="7"/>
  <c r="G33" i="7"/>
  <c r="H33" i="7"/>
  <c r="I33" i="7"/>
  <c r="L33" i="7"/>
  <c r="M33" i="7"/>
  <c r="N33" i="7"/>
  <c r="O33" i="7"/>
  <c r="P33" i="7"/>
  <c r="Q33" i="7"/>
  <c r="R33" i="7"/>
  <c r="U33" i="7"/>
  <c r="V33" i="7"/>
  <c r="W33" i="7"/>
  <c r="X33" i="7"/>
  <c r="Y33" i="7"/>
  <c r="Z33" i="7"/>
  <c r="AA33" i="7"/>
  <c r="AD33" i="7"/>
  <c r="D33" i="4"/>
  <c r="F33" i="10"/>
  <c r="H33" i="8"/>
  <c r="Q33" i="8"/>
  <c r="B33" i="4"/>
  <c r="B33" i="6"/>
  <c r="C33" i="6"/>
  <c r="D33" i="6"/>
  <c r="E33" i="6"/>
  <c r="C33" i="4"/>
  <c r="E33" i="4"/>
  <c r="I33" i="4"/>
  <c r="C34" i="7"/>
  <c r="D34" i="7"/>
  <c r="E34" i="7"/>
  <c r="F34" i="7"/>
  <c r="G34" i="7"/>
  <c r="H34" i="7"/>
  <c r="I34" i="7"/>
  <c r="L34" i="7"/>
  <c r="M34" i="7"/>
  <c r="N34" i="7"/>
  <c r="O34" i="7"/>
  <c r="P34" i="7"/>
  <c r="Q34" i="7"/>
  <c r="R34" i="7"/>
  <c r="U34" i="7"/>
  <c r="V34" i="7"/>
  <c r="W34" i="7"/>
  <c r="X34" i="7"/>
  <c r="Y34" i="7"/>
  <c r="Z34" i="7"/>
  <c r="AA34" i="7"/>
  <c r="AD34" i="7"/>
  <c r="D34" i="4"/>
  <c r="F34" i="10"/>
  <c r="H34" i="8"/>
  <c r="Q34" i="8"/>
  <c r="B34" i="4"/>
  <c r="B34" i="6"/>
  <c r="C34" i="6"/>
  <c r="D34" i="6"/>
  <c r="E34" i="6"/>
  <c r="C34" i="4"/>
  <c r="E34" i="4"/>
  <c r="I34" i="4"/>
  <c r="C35" i="7"/>
  <c r="D35" i="7"/>
  <c r="E35" i="7"/>
  <c r="F35" i="7"/>
  <c r="G35" i="7"/>
  <c r="H35" i="7"/>
  <c r="I35" i="7"/>
  <c r="L35" i="7"/>
  <c r="M35" i="7"/>
  <c r="N35" i="7"/>
  <c r="O35" i="7"/>
  <c r="P35" i="7"/>
  <c r="Q35" i="7"/>
  <c r="R35" i="7"/>
  <c r="U35" i="7"/>
  <c r="V35" i="7"/>
  <c r="W35" i="7"/>
  <c r="X35" i="7"/>
  <c r="Y35" i="7"/>
  <c r="Z35" i="7"/>
  <c r="AA35" i="7"/>
  <c r="AD35" i="7"/>
  <c r="D35" i="4"/>
  <c r="F35" i="10"/>
  <c r="H35" i="8"/>
  <c r="Q35" i="8"/>
  <c r="B35" i="4"/>
  <c r="B35" i="6"/>
  <c r="C35" i="6"/>
  <c r="D35" i="6"/>
  <c r="E35" i="6"/>
  <c r="C35" i="4"/>
  <c r="E35" i="4"/>
  <c r="I35" i="4"/>
  <c r="C36" i="7"/>
  <c r="D36" i="7"/>
  <c r="E36" i="7"/>
  <c r="F36" i="7"/>
  <c r="G36" i="7"/>
  <c r="H36" i="7"/>
  <c r="I36" i="7"/>
  <c r="L36" i="7"/>
  <c r="M36" i="7"/>
  <c r="N36" i="7"/>
  <c r="O36" i="7"/>
  <c r="P36" i="7"/>
  <c r="Q36" i="7"/>
  <c r="R36" i="7"/>
  <c r="U36" i="7"/>
  <c r="V36" i="7"/>
  <c r="W36" i="7"/>
  <c r="X36" i="7"/>
  <c r="Y36" i="7"/>
  <c r="Z36" i="7"/>
  <c r="AA36" i="7"/>
  <c r="AD36" i="7"/>
  <c r="D36" i="4"/>
  <c r="F36" i="10"/>
  <c r="H36" i="8"/>
  <c r="Q36" i="8"/>
  <c r="B36" i="4"/>
  <c r="B36" i="6"/>
  <c r="C36" i="6"/>
  <c r="D36" i="6"/>
  <c r="E36" i="6"/>
  <c r="C36" i="4"/>
  <c r="E36" i="4"/>
  <c r="I36" i="4"/>
  <c r="C37" i="7"/>
  <c r="D37" i="7"/>
  <c r="E37" i="7"/>
  <c r="F37" i="7"/>
  <c r="G37" i="7"/>
  <c r="H37" i="7"/>
  <c r="I37" i="7"/>
  <c r="L37" i="7"/>
  <c r="M37" i="7"/>
  <c r="N37" i="7"/>
  <c r="O37" i="7"/>
  <c r="P37" i="7"/>
  <c r="Q37" i="7"/>
  <c r="R37" i="7"/>
  <c r="U37" i="7"/>
  <c r="V37" i="7"/>
  <c r="W37" i="7"/>
  <c r="X37" i="7"/>
  <c r="Y37" i="7"/>
  <c r="Z37" i="7"/>
  <c r="AA37" i="7"/>
  <c r="AD37" i="7"/>
  <c r="D37" i="4"/>
  <c r="F37" i="10"/>
  <c r="H37" i="8"/>
  <c r="Q37" i="8"/>
  <c r="B37" i="4"/>
  <c r="B37" i="6"/>
  <c r="C37" i="6"/>
  <c r="D37" i="6"/>
  <c r="E37" i="6"/>
  <c r="C37" i="4"/>
  <c r="E37" i="4"/>
  <c r="I37" i="4"/>
  <c r="C38" i="7"/>
  <c r="D38" i="7"/>
  <c r="E38" i="7"/>
  <c r="F38" i="7"/>
  <c r="G38" i="7"/>
  <c r="H38" i="7"/>
  <c r="I38" i="7"/>
  <c r="L38" i="7"/>
  <c r="M38" i="7"/>
  <c r="N38" i="7"/>
  <c r="O38" i="7"/>
  <c r="P38" i="7"/>
  <c r="Q38" i="7"/>
  <c r="R38" i="7"/>
  <c r="U38" i="7"/>
  <c r="V38" i="7"/>
  <c r="W38" i="7"/>
  <c r="X38" i="7"/>
  <c r="Y38" i="7"/>
  <c r="Z38" i="7"/>
  <c r="AA38" i="7"/>
  <c r="AD38" i="7"/>
  <c r="D38" i="4"/>
  <c r="F38" i="10"/>
  <c r="H38" i="8"/>
  <c r="Q38" i="8"/>
  <c r="B38" i="4"/>
  <c r="B38" i="6"/>
  <c r="C38" i="6"/>
  <c r="D38" i="6"/>
  <c r="E38" i="6"/>
  <c r="C38" i="4"/>
  <c r="E38" i="4"/>
  <c r="I38" i="4"/>
  <c r="C39" i="7"/>
  <c r="D39" i="7"/>
  <c r="E39" i="7"/>
  <c r="F39" i="7"/>
  <c r="G39" i="7"/>
  <c r="H39" i="7"/>
  <c r="I39" i="7"/>
  <c r="L39" i="7"/>
  <c r="M39" i="7"/>
  <c r="N39" i="7"/>
  <c r="O39" i="7"/>
  <c r="P39" i="7"/>
  <c r="Q39" i="7"/>
  <c r="R39" i="7"/>
  <c r="U39" i="7"/>
  <c r="V39" i="7"/>
  <c r="W39" i="7"/>
  <c r="X39" i="7"/>
  <c r="Y39" i="7"/>
  <c r="Z39" i="7"/>
  <c r="AA39" i="7"/>
  <c r="AD39" i="7"/>
  <c r="D39" i="4"/>
  <c r="F39" i="10"/>
  <c r="H39" i="8"/>
  <c r="Q39" i="8"/>
  <c r="B39" i="4"/>
  <c r="B39" i="6"/>
  <c r="C39" i="6"/>
  <c r="D39" i="6"/>
  <c r="E39" i="6"/>
  <c r="C39" i="4"/>
  <c r="E39" i="4"/>
  <c r="I39" i="4"/>
  <c r="C40" i="7"/>
  <c r="D40" i="7"/>
  <c r="E40" i="7"/>
  <c r="F40" i="7"/>
  <c r="G40" i="7"/>
  <c r="H40" i="7"/>
  <c r="I40" i="7"/>
  <c r="L40" i="7"/>
  <c r="M40" i="7"/>
  <c r="N40" i="7"/>
  <c r="O40" i="7"/>
  <c r="P40" i="7"/>
  <c r="Q40" i="7"/>
  <c r="R40" i="7"/>
  <c r="U40" i="7"/>
  <c r="V40" i="7"/>
  <c r="W40" i="7"/>
  <c r="X40" i="7"/>
  <c r="Y40" i="7"/>
  <c r="Z40" i="7"/>
  <c r="AA40" i="7"/>
  <c r="AD40" i="7"/>
  <c r="D40" i="4"/>
  <c r="F40" i="10"/>
  <c r="H40" i="8"/>
  <c r="Q40" i="8"/>
  <c r="B40" i="4"/>
  <c r="B40" i="6"/>
  <c r="C40" i="6"/>
  <c r="D40" i="6"/>
  <c r="E40" i="6"/>
  <c r="C40" i="4"/>
  <c r="E40" i="4"/>
  <c r="I40" i="4"/>
  <c r="C41" i="7"/>
  <c r="D41" i="7"/>
  <c r="E41" i="7"/>
  <c r="F41" i="7"/>
  <c r="G41" i="7"/>
  <c r="H41" i="7"/>
  <c r="I41" i="7"/>
  <c r="L41" i="7"/>
  <c r="M41" i="7"/>
  <c r="N41" i="7"/>
  <c r="O41" i="7"/>
  <c r="P41" i="7"/>
  <c r="Q41" i="7"/>
  <c r="R41" i="7"/>
  <c r="U41" i="7"/>
  <c r="V41" i="7"/>
  <c r="W41" i="7"/>
  <c r="X41" i="7"/>
  <c r="Y41" i="7"/>
  <c r="Z41" i="7"/>
  <c r="AA41" i="7"/>
  <c r="AD41" i="7"/>
  <c r="D41" i="4"/>
  <c r="F41" i="10"/>
  <c r="H41" i="8"/>
  <c r="Q41" i="8"/>
  <c r="B41" i="4"/>
  <c r="B41" i="6"/>
  <c r="C41" i="6"/>
  <c r="D41" i="6"/>
  <c r="E41" i="6"/>
  <c r="C41" i="4"/>
  <c r="E41" i="4"/>
  <c r="I41" i="4"/>
  <c r="C42" i="7"/>
  <c r="D42" i="7"/>
  <c r="E42" i="7"/>
  <c r="F42" i="7"/>
  <c r="G42" i="7"/>
  <c r="H42" i="7"/>
  <c r="I42" i="7"/>
  <c r="L42" i="7"/>
  <c r="M42" i="7"/>
  <c r="N42" i="7"/>
  <c r="O42" i="7"/>
  <c r="P42" i="7"/>
  <c r="Q42" i="7"/>
  <c r="R42" i="7"/>
  <c r="U42" i="7"/>
  <c r="V42" i="7"/>
  <c r="W42" i="7"/>
  <c r="X42" i="7"/>
  <c r="Y42" i="7"/>
  <c r="Z42" i="7"/>
  <c r="AA42" i="7"/>
  <c r="AD42" i="7"/>
  <c r="D42" i="4"/>
  <c r="F42" i="10"/>
  <c r="H42" i="8"/>
  <c r="Q42" i="8"/>
  <c r="B42" i="4"/>
  <c r="B42" i="6"/>
  <c r="C42" i="6"/>
  <c r="D42" i="6"/>
  <c r="E42" i="6"/>
  <c r="C42" i="4"/>
  <c r="E42" i="4"/>
  <c r="I42" i="4"/>
  <c r="C43" i="7"/>
  <c r="D43" i="7"/>
  <c r="E43" i="7"/>
  <c r="F43" i="7"/>
  <c r="G43" i="7"/>
  <c r="H43" i="7"/>
  <c r="I43" i="7"/>
  <c r="L43" i="7"/>
  <c r="M43" i="7"/>
  <c r="N43" i="7"/>
  <c r="O43" i="7"/>
  <c r="P43" i="7"/>
  <c r="Q43" i="7"/>
  <c r="R43" i="7"/>
  <c r="U43" i="7"/>
  <c r="V43" i="7"/>
  <c r="W43" i="7"/>
  <c r="X43" i="7"/>
  <c r="Y43" i="7"/>
  <c r="Z43" i="7"/>
  <c r="AA43" i="7"/>
  <c r="AD43" i="7"/>
  <c r="D43" i="4"/>
  <c r="F43" i="10"/>
  <c r="H43" i="8"/>
  <c r="Q43" i="8"/>
  <c r="B43" i="4"/>
  <c r="B43" i="6"/>
  <c r="C43" i="6"/>
  <c r="D43" i="6"/>
  <c r="E43" i="6"/>
  <c r="C43" i="4"/>
  <c r="E43" i="4"/>
  <c r="I43" i="4"/>
  <c r="C44" i="7"/>
  <c r="D44" i="7"/>
  <c r="E44" i="7"/>
  <c r="F44" i="7"/>
  <c r="G44" i="7"/>
  <c r="H44" i="7"/>
  <c r="I44" i="7"/>
  <c r="L44" i="7"/>
  <c r="M44" i="7"/>
  <c r="N44" i="7"/>
  <c r="O44" i="7"/>
  <c r="P44" i="7"/>
  <c r="Q44" i="7"/>
  <c r="R44" i="7"/>
  <c r="U44" i="7"/>
  <c r="V44" i="7"/>
  <c r="W44" i="7"/>
  <c r="X44" i="7"/>
  <c r="Y44" i="7"/>
  <c r="Z44" i="7"/>
  <c r="AA44" i="7"/>
  <c r="AD44" i="7"/>
  <c r="D44" i="4"/>
  <c r="F44" i="10"/>
  <c r="H44" i="8"/>
  <c r="Q44" i="8"/>
  <c r="B44" i="4"/>
  <c r="B44" i="6"/>
  <c r="C44" i="6"/>
  <c r="D44" i="6"/>
  <c r="E44" i="6"/>
  <c r="C44" i="4"/>
  <c r="E44" i="4"/>
  <c r="I44" i="4"/>
  <c r="C45" i="7"/>
  <c r="D45" i="7"/>
  <c r="E45" i="7"/>
  <c r="F45" i="7"/>
  <c r="G45" i="7"/>
  <c r="H45" i="7"/>
  <c r="I45" i="7"/>
  <c r="L45" i="7"/>
  <c r="M45" i="7"/>
  <c r="N45" i="7"/>
  <c r="O45" i="7"/>
  <c r="P45" i="7"/>
  <c r="Q45" i="7"/>
  <c r="R45" i="7"/>
  <c r="U45" i="7"/>
  <c r="V45" i="7"/>
  <c r="W45" i="7"/>
  <c r="X45" i="7"/>
  <c r="Y45" i="7"/>
  <c r="Z45" i="7"/>
  <c r="AA45" i="7"/>
  <c r="AD45" i="7"/>
  <c r="D45" i="4"/>
  <c r="F45" i="10"/>
  <c r="H45" i="8"/>
  <c r="Q45" i="8"/>
  <c r="B45" i="4"/>
  <c r="B45" i="6"/>
  <c r="C45" i="6"/>
  <c r="D45" i="6"/>
  <c r="E45" i="6"/>
  <c r="C45" i="4"/>
  <c r="E45" i="4"/>
  <c r="I45" i="4"/>
  <c r="C46" i="7"/>
  <c r="D46" i="7"/>
  <c r="E46" i="7"/>
  <c r="F46" i="7"/>
  <c r="G46" i="7"/>
  <c r="H46" i="7"/>
  <c r="I46" i="7"/>
  <c r="L46" i="7"/>
  <c r="M46" i="7"/>
  <c r="N46" i="7"/>
  <c r="O46" i="7"/>
  <c r="P46" i="7"/>
  <c r="Q46" i="7"/>
  <c r="R46" i="7"/>
  <c r="U46" i="7"/>
  <c r="V46" i="7"/>
  <c r="W46" i="7"/>
  <c r="X46" i="7"/>
  <c r="Y46" i="7"/>
  <c r="Z46" i="7"/>
  <c r="AA46" i="7"/>
  <c r="AD46" i="7"/>
  <c r="D46" i="4"/>
  <c r="F46" i="10"/>
  <c r="H46" i="8"/>
  <c r="Q46" i="8"/>
  <c r="B46" i="4"/>
  <c r="B46" i="6"/>
  <c r="C46" i="6"/>
  <c r="D46" i="6"/>
  <c r="E46" i="6"/>
  <c r="C46" i="4"/>
  <c r="E46" i="4"/>
  <c r="I46" i="4"/>
  <c r="C47" i="7"/>
  <c r="D47" i="7"/>
  <c r="E47" i="7"/>
  <c r="F47" i="7"/>
  <c r="G47" i="7"/>
  <c r="H47" i="7"/>
  <c r="I47" i="7"/>
  <c r="L47" i="7"/>
  <c r="M47" i="7"/>
  <c r="N47" i="7"/>
  <c r="O47" i="7"/>
  <c r="P47" i="7"/>
  <c r="Q47" i="7"/>
  <c r="R47" i="7"/>
  <c r="U47" i="7"/>
  <c r="V47" i="7"/>
  <c r="W47" i="7"/>
  <c r="X47" i="7"/>
  <c r="Y47" i="7"/>
  <c r="Z47" i="7"/>
  <c r="AA47" i="7"/>
  <c r="AD47" i="7"/>
  <c r="D47" i="4"/>
  <c r="F47" i="10"/>
  <c r="H47" i="8"/>
  <c r="Q47" i="8"/>
  <c r="B47" i="4"/>
  <c r="B47" i="6"/>
  <c r="C47" i="6"/>
  <c r="D47" i="6"/>
  <c r="E47" i="6"/>
  <c r="C47" i="4"/>
  <c r="E47" i="4"/>
  <c r="I47" i="4"/>
  <c r="C48" i="7"/>
  <c r="D48" i="7"/>
  <c r="E48" i="7"/>
  <c r="F48" i="7"/>
  <c r="G48" i="7"/>
  <c r="H48" i="7"/>
  <c r="I48" i="7"/>
  <c r="L48" i="7"/>
  <c r="M48" i="7"/>
  <c r="N48" i="7"/>
  <c r="O48" i="7"/>
  <c r="P48" i="7"/>
  <c r="Q48" i="7"/>
  <c r="R48" i="7"/>
  <c r="U48" i="7"/>
  <c r="V48" i="7"/>
  <c r="W48" i="7"/>
  <c r="X48" i="7"/>
  <c r="Y48" i="7"/>
  <c r="Z48" i="7"/>
  <c r="AA48" i="7"/>
  <c r="AD48" i="7"/>
  <c r="D48" i="4"/>
  <c r="F48" i="10"/>
  <c r="H48" i="8"/>
  <c r="Q48" i="8"/>
  <c r="B48" i="4"/>
  <c r="B48" i="6"/>
  <c r="C48" i="6"/>
  <c r="D48" i="6"/>
  <c r="E48" i="6"/>
  <c r="C48" i="4"/>
  <c r="E48" i="4"/>
  <c r="I48" i="4"/>
  <c r="C49" i="7"/>
  <c r="D49" i="7"/>
  <c r="E49" i="7"/>
  <c r="F49" i="7"/>
  <c r="G49" i="7"/>
  <c r="H49" i="7"/>
  <c r="I49" i="7"/>
  <c r="L49" i="7"/>
  <c r="M49" i="7"/>
  <c r="N49" i="7"/>
  <c r="O49" i="7"/>
  <c r="P49" i="7"/>
  <c r="Q49" i="7"/>
  <c r="R49" i="7"/>
  <c r="U49" i="7"/>
  <c r="V49" i="7"/>
  <c r="W49" i="7"/>
  <c r="X49" i="7"/>
  <c r="Y49" i="7"/>
  <c r="Z49" i="7"/>
  <c r="AA49" i="7"/>
  <c r="AD49" i="7"/>
  <c r="D49" i="4"/>
  <c r="F49" i="10"/>
  <c r="H49" i="8"/>
  <c r="Q49" i="8"/>
  <c r="B49" i="4"/>
  <c r="B49" i="6"/>
  <c r="C49" i="6"/>
  <c r="D49" i="6"/>
  <c r="E49" i="6"/>
  <c r="C49" i="4"/>
  <c r="E49" i="4"/>
  <c r="I49" i="4"/>
  <c r="C50" i="7"/>
  <c r="D50" i="7"/>
  <c r="E50" i="7"/>
  <c r="F50" i="7"/>
  <c r="G50" i="7"/>
  <c r="H50" i="7"/>
  <c r="I50" i="7"/>
  <c r="L50" i="7"/>
  <c r="M50" i="7"/>
  <c r="N50" i="7"/>
  <c r="O50" i="7"/>
  <c r="P50" i="7"/>
  <c r="Q50" i="7"/>
  <c r="R50" i="7"/>
  <c r="U50" i="7"/>
  <c r="V50" i="7"/>
  <c r="W50" i="7"/>
  <c r="X50" i="7"/>
  <c r="Y50" i="7"/>
  <c r="Z50" i="7"/>
  <c r="AA50" i="7"/>
  <c r="AD50" i="7"/>
  <c r="D50" i="4"/>
  <c r="F50" i="10"/>
  <c r="H50" i="8"/>
  <c r="Q50" i="8"/>
  <c r="B50" i="4"/>
  <c r="B50" i="6"/>
  <c r="C50" i="6"/>
  <c r="D50" i="6"/>
  <c r="E50" i="6"/>
  <c r="C50" i="4"/>
  <c r="E50" i="4"/>
  <c r="I50" i="4"/>
  <c r="C51" i="7"/>
  <c r="D51" i="7"/>
  <c r="E51" i="7"/>
  <c r="F51" i="7"/>
  <c r="G51" i="7"/>
  <c r="H51" i="7"/>
  <c r="I51" i="7"/>
  <c r="L51" i="7"/>
  <c r="M51" i="7"/>
  <c r="N51" i="7"/>
  <c r="O51" i="7"/>
  <c r="P51" i="7"/>
  <c r="Q51" i="7"/>
  <c r="R51" i="7"/>
  <c r="U51" i="7"/>
  <c r="V51" i="7"/>
  <c r="W51" i="7"/>
  <c r="X51" i="7"/>
  <c r="Y51" i="7"/>
  <c r="Z51" i="7"/>
  <c r="AA51" i="7"/>
  <c r="AD51" i="7"/>
  <c r="D51" i="4"/>
  <c r="F51" i="10"/>
  <c r="H51" i="8"/>
  <c r="Q51" i="8"/>
  <c r="B51" i="4"/>
  <c r="B51" i="6"/>
  <c r="C51" i="6"/>
  <c r="D51" i="6"/>
  <c r="E51" i="6"/>
  <c r="C51" i="4"/>
  <c r="E51" i="4"/>
  <c r="I51" i="4"/>
  <c r="C52" i="7"/>
  <c r="D52" i="7"/>
  <c r="E52" i="7"/>
  <c r="F52" i="7"/>
  <c r="G52" i="7"/>
  <c r="H52" i="7"/>
  <c r="I52" i="7"/>
  <c r="L52" i="7"/>
  <c r="M52" i="7"/>
  <c r="N52" i="7"/>
  <c r="O52" i="7"/>
  <c r="P52" i="7"/>
  <c r="Q52" i="7"/>
  <c r="R52" i="7"/>
  <c r="U52" i="7"/>
  <c r="V52" i="7"/>
  <c r="W52" i="7"/>
  <c r="X52" i="7"/>
  <c r="Y52" i="7"/>
  <c r="Z52" i="7"/>
  <c r="AA52" i="7"/>
  <c r="AD52" i="7"/>
  <c r="D52" i="4"/>
  <c r="F52" i="10"/>
  <c r="H52" i="8"/>
  <c r="Q52" i="8"/>
  <c r="B52" i="4"/>
  <c r="B52" i="6"/>
  <c r="C52" i="6"/>
  <c r="D52" i="6"/>
  <c r="E52" i="6"/>
  <c r="C52" i="4"/>
  <c r="E52" i="4"/>
  <c r="I52" i="4"/>
  <c r="C53" i="7"/>
  <c r="D53" i="7"/>
  <c r="E53" i="7"/>
  <c r="F53" i="7"/>
  <c r="G53" i="7"/>
  <c r="H53" i="7"/>
  <c r="I53" i="7"/>
  <c r="L53" i="7"/>
  <c r="M53" i="7"/>
  <c r="N53" i="7"/>
  <c r="O53" i="7"/>
  <c r="P53" i="7"/>
  <c r="Q53" i="7"/>
  <c r="R53" i="7"/>
  <c r="U53" i="7"/>
  <c r="V53" i="7"/>
  <c r="W53" i="7"/>
  <c r="X53" i="7"/>
  <c r="Y53" i="7"/>
  <c r="Z53" i="7"/>
  <c r="AA53" i="7"/>
  <c r="AD53" i="7"/>
  <c r="D53" i="4"/>
  <c r="F53" i="10"/>
  <c r="H53" i="8"/>
  <c r="Q53" i="8"/>
  <c r="B53" i="4"/>
  <c r="B53" i="6"/>
  <c r="C53" i="6"/>
  <c r="D53" i="6"/>
  <c r="E53" i="6"/>
  <c r="C53" i="4"/>
  <c r="E53" i="4"/>
  <c r="I53" i="4"/>
  <c r="C54" i="7"/>
  <c r="D54" i="7"/>
  <c r="E54" i="7"/>
  <c r="F54" i="7"/>
  <c r="G54" i="7"/>
  <c r="H54" i="7"/>
  <c r="I54" i="7"/>
  <c r="L54" i="7"/>
  <c r="M54" i="7"/>
  <c r="N54" i="7"/>
  <c r="O54" i="7"/>
  <c r="P54" i="7"/>
  <c r="Q54" i="7"/>
  <c r="R54" i="7"/>
  <c r="U54" i="7"/>
  <c r="V54" i="7"/>
  <c r="W54" i="7"/>
  <c r="X54" i="7"/>
  <c r="Y54" i="7"/>
  <c r="Z54" i="7"/>
  <c r="AA54" i="7"/>
  <c r="AD54" i="7"/>
  <c r="D54" i="4"/>
  <c r="F54" i="10"/>
  <c r="H54" i="8"/>
  <c r="Q54" i="8"/>
  <c r="B54" i="4"/>
  <c r="B54" i="6"/>
  <c r="C54" i="6"/>
  <c r="D54" i="6"/>
  <c r="E54" i="6"/>
  <c r="C54" i="4"/>
  <c r="E54" i="4"/>
  <c r="I54" i="4"/>
  <c r="C55" i="7"/>
  <c r="D55" i="7"/>
  <c r="E55" i="7"/>
  <c r="F55" i="7"/>
  <c r="G55" i="7"/>
  <c r="H55" i="7"/>
  <c r="I55" i="7"/>
  <c r="L55" i="7"/>
  <c r="M55" i="7"/>
  <c r="N55" i="7"/>
  <c r="O55" i="7"/>
  <c r="P55" i="7"/>
  <c r="Q55" i="7"/>
  <c r="R55" i="7"/>
  <c r="U55" i="7"/>
  <c r="V55" i="7"/>
  <c r="W55" i="7"/>
  <c r="X55" i="7"/>
  <c r="Y55" i="7"/>
  <c r="Z55" i="7"/>
  <c r="AA55" i="7"/>
  <c r="AD55" i="7"/>
  <c r="D55" i="4"/>
  <c r="F55" i="10"/>
  <c r="H55" i="8"/>
  <c r="Q55" i="8"/>
  <c r="B55" i="4"/>
  <c r="B55" i="6"/>
  <c r="C55" i="6"/>
  <c r="D55" i="6"/>
  <c r="E55" i="6"/>
  <c r="C55" i="4"/>
  <c r="E55" i="4"/>
  <c r="I55" i="4"/>
  <c r="C56" i="7"/>
  <c r="D56" i="7"/>
  <c r="E56" i="7"/>
  <c r="F56" i="7"/>
  <c r="G56" i="7"/>
  <c r="H56" i="7"/>
  <c r="I56" i="7"/>
  <c r="L56" i="7"/>
  <c r="M56" i="7"/>
  <c r="N56" i="7"/>
  <c r="O56" i="7"/>
  <c r="P56" i="7"/>
  <c r="Q56" i="7"/>
  <c r="R56" i="7"/>
  <c r="U56" i="7"/>
  <c r="V56" i="7"/>
  <c r="W56" i="7"/>
  <c r="X56" i="7"/>
  <c r="Y56" i="7"/>
  <c r="Z56" i="7"/>
  <c r="AA56" i="7"/>
  <c r="AD56" i="7"/>
  <c r="D56" i="4"/>
  <c r="F56" i="10"/>
  <c r="H56" i="8"/>
  <c r="Q56" i="8"/>
  <c r="B56" i="4"/>
  <c r="B56" i="6"/>
  <c r="C56" i="6"/>
  <c r="D56" i="6"/>
  <c r="E56" i="6"/>
  <c r="C56" i="4"/>
  <c r="E56" i="4"/>
  <c r="I56" i="4"/>
  <c r="C57" i="7"/>
  <c r="D57" i="7"/>
  <c r="E57" i="7"/>
  <c r="F57" i="7"/>
  <c r="G57" i="7"/>
  <c r="H57" i="7"/>
  <c r="I57" i="7"/>
  <c r="L57" i="7"/>
  <c r="M57" i="7"/>
  <c r="N57" i="7"/>
  <c r="O57" i="7"/>
  <c r="P57" i="7"/>
  <c r="Q57" i="7"/>
  <c r="R57" i="7"/>
  <c r="U57" i="7"/>
  <c r="V57" i="7"/>
  <c r="W57" i="7"/>
  <c r="X57" i="7"/>
  <c r="Y57" i="7"/>
  <c r="Z57" i="7"/>
  <c r="AA57" i="7"/>
  <c r="AD57" i="7"/>
  <c r="D57" i="4"/>
  <c r="F57" i="10"/>
  <c r="H57" i="8"/>
  <c r="Q57" i="8"/>
  <c r="B57" i="4"/>
  <c r="B57" i="6"/>
  <c r="C57" i="6"/>
  <c r="D57" i="6"/>
  <c r="E57" i="6"/>
  <c r="C57" i="4"/>
  <c r="E57" i="4"/>
  <c r="I57" i="4"/>
  <c r="C58" i="7"/>
  <c r="D58" i="7"/>
  <c r="E58" i="7"/>
  <c r="F58" i="7"/>
  <c r="G58" i="7"/>
  <c r="H58" i="7"/>
  <c r="I58" i="7"/>
  <c r="L58" i="7"/>
  <c r="M58" i="7"/>
  <c r="N58" i="7"/>
  <c r="O58" i="7"/>
  <c r="P58" i="7"/>
  <c r="Q58" i="7"/>
  <c r="R58" i="7"/>
  <c r="U58" i="7"/>
  <c r="V58" i="7"/>
  <c r="W58" i="7"/>
  <c r="X58" i="7"/>
  <c r="Y58" i="7"/>
  <c r="Z58" i="7"/>
  <c r="AA58" i="7"/>
  <c r="AD58" i="7"/>
  <c r="D58" i="4"/>
  <c r="F58" i="10"/>
  <c r="H58" i="8"/>
  <c r="Q58" i="8"/>
  <c r="B58" i="4"/>
  <c r="B58" i="6"/>
  <c r="C58" i="6"/>
  <c r="D58" i="6"/>
  <c r="E58" i="6"/>
  <c r="C58" i="4"/>
  <c r="E58" i="4"/>
  <c r="I58" i="4"/>
  <c r="C59" i="7"/>
  <c r="D59" i="7"/>
  <c r="E59" i="7"/>
  <c r="F59" i="7"/>
  <c r="G59" i="7"/>
  <c r="H59" i="7"/>
  <c r="I59" i="7"/>
  <c r="L59" i="7"/>
  <c r="M59" i="7"/>
  <c r="N59" i="7"/>
  <c r="O59" i="7"/>
  <c r="P59" i="7"/>
  <c r="Q59" i="7"/>
  <c r="R59" i="7"/>
  <c r="U59" i="7"/>
  <c r="V59" i="7"/>
  <c r="W59" i="7"/>
  <c r="X59" i="7"/>
  <c r="Y59" i="7"/>
  <c r="Z59" i="7"/>
  <c r="AA59" i="7"/>
  <c r="AD59" i="7"/>
  <c r="D59" i="4"/>
  <c r="F59" i="10"/>
  <c r="H59" i="8"/>
  <c r="Q59" i="8"/>
  <c r="B59" i="4"/>
  <c r="B59" i="6"/>
  <c r="C59" i="6"/>
  <c r="D59" i="6"/>
  <c r="E59" i="6"/>
  <c r="C59" i="4"/>
  <c r="E59" i="4"/>
  <c r="I59" i="4"/>
  <c r="C60" i="7"/>
  <c r="D60" i="7"/>
  <c r="E60" i="7"/>
  <c r="F60" i="7"/>
  <c r="G60" i="7"/>
  <c r="H60" i="7"/>
  <c r="I60" i="7"/>
  <c r="L60" i="7"/>
  <c r="M60" i="7"/>
  <c r="N60" i="7"/>
  <c r="O60" i="7"/>
  <c r="P60" i="7"/>
  <c r="Q60" i="7"/>
  <c r="R60" i="7"/>
  <c r="U60" i="7"/>
  <c r="V60" i="7"/>
  <c r="W60" i="7"/>
  <c r="X60" i="7"/>
  <c r="Y60" i="7"/>
  <c r="Z60" i="7"/>
  <c r="AA60" i="7"/>
  <c r="AD60" i="7"/>
  <c r="D60" i="4"/>
  <c r="F60" i="10"/>
  <c r="H60" i="8"/>
  <c r="Q60" i="8"/>
  <c r="B60" i="4"/>
  <c r="B60" i="6"/>
  <c r="C60" i="6"/>
  <c r="D60" i="6"/>
  <c r="E60" i="6"/>
  <c r="C60" i="4"/>
  <c r="E60" i="4"/>
  <c r="I60" i="4"/>
  <c r="C61" i="7"/>
  <c r="D61" i="7"/>
  <c r="E61" i="7"/>
  <c r="F61" i="7"/>
  <c r="G61" i="7"/>
  <c r="H61" i="7"/>
  <c r="I61" i="7"/>
  <c r="L61" i="7"/>
  <c r="M61" i="7"/>
  <c r="N61" i="7"/>
  <c r="O61" i="7"/>
  <c r="P61" i="7"/>
  <c r="Q61" i="7"/>
  <c r="R61" i="7"/>
  <c r="U61" i="7"/>
  <c r="V61" i="7"/>
  <c r="W61" i="7"/>
  <c r="X61" i="7"/>
  <c r="Y61" i="7"/>
  <c r="Z61" i="7"/>
  <c r="AA61" i="7"/>
  <c r="AD61" i="7"/>
  <c r="D61" i="4"/>
  <c r="F61" i="10"/>
  <c r="H61" i="8"/>
  <c r="Q61" i="8"/>
  <c r="B61" i="4"/>
  <c r="B61" i="6"/>
  <c r="C61" i="6"/>
  <c r="D61" i="6"/>
  <c r="E61" i="6"/>
  <c r="C61" i="4"/>
  <c r="E61" i="4"/>
  <c r="I61" i="4"/>
  <c r="C62" i="7"/>
  <c r="D62" i="7"/>
  <c r="E62" i="7"/>
  <c r="F62" i="7"/>
  <c r="G62" i="7"/>
  <c r="H62" i="7"/>
  <c r="I62" i="7"/>
  <c r="L62" i="7"/>
  <c r="M62" i="7"/>
  <c r="N62" i="7"/>
  <c r="O62" i="7"/>
  <c r="P62" i="7"/>
  <c r="Q62" i="7"/>
  <c r="R62" i="7"/>
  <c r="U62" i="7"/>
  <c r="V62" i="7"/>
  <c r="W62" i="7"/>
  <c r="X62" i="7"/>
  <c r="Y62" i="7"/>
  <c r="Z62" i="7"/>
  <c r="AA62" i="7"/>
  <c r="AD62" i="7"/>
  <c r="D62" i="4"/>
  <c r="F62" i="10"/>
  <c r="H62" i="8"/>
  <c r="Q62" i="8"/>
  <c r="B62" i="4"/>
  <c r="B62" i="6"/>
  <c r="C62" i="6"/>
  <c r="D62" i="6"/>
  <c r="E62" i="6"/>
  <c r="C62" i="4"/>
  <c r="E62" i="4"/>
  <c r="I62" i="4"/>
  <c r="C63" i="7"/>
  <c r="D63" i="7"/>
  <c r="E63" i="7"/>
  <c r="F63" i="7"/>
  <c r="G63" i="7"/>
  <c r="H63" i="7"/>
  <c r="I63" i="7"/>
  <c r="L63" i="7"/>
  <c r="M63" i="7"/>
  <c r="N63" i="7"/>
  <c r="O63" i="7"/>
  <c r="P63" i="7"/>
  <c r="Q63" i="7"/>
  <c r="R63" i="7"/>
  <c r="U63" i="7"/>
  <c r="V63" i="7"/>
  <c r="W63" i="7"/>
  <c r="X63" i="7"/>
  <c r="Y63" i="7"/>
  <c r="Z63" i="7"/>
  <c r="AA63" i="7"/>
  <c r="AD63" i="7"/>
  <c r="D63" i="4"/>
  <c r="F63" i="10"/>
  <c r="H63" i="8"/>
  <c r="Q63" i="8"/>
  <c r="B63" i="4"/>
  <c r="B63" i="6"/>
  <c r="C63" i="6"/>
  <c r="D63" i="6"/>
  <c r="E63" i="6"/>
  <c r="C63" i="4"/>
  <c r="E63" i="4"/>
  <c r="I63" i="4"/>
  <c r="C64" i="7"/>
  <c r="D64" i="7"/>
  <c r="E64" i="7"/>
  <c r="F64" i="7"/>
  <c r="G64" i="7"/>
  <c r="H64" i="7"/>
  <c r="I64" i="7"/>
  <c r="L64" i="7"/>
  <c r="M64" i="7"/>
  <c r="N64" i="7"/>
  <c r="O64" i="7"/>
  <c r="P64" i="7"/>
  <c r="Q64" i="7"/>
  <c r="R64" i="7"/>
  <c r="U64" i="7"/>
  <c r="V64" i="7"/>
  <c r="W64" i="7"/>
  <c r="X64" i="7"/>
  <c r="Y64" i="7"/>
  <c r="Z64" i="7"/>
  <c r="AA64" i="7"/>
  <c r="AD64" i="7"/>
  <c r="D64" i="4"/>
  <c r="F64" i="10"/>
  <c r="H64" i="8"/>
  <c r="Q64" i="8"/>
  <c r="B64" i="4"/>
  <c r="B64" i="6"/>
  <c r="C64" i="6"/>
  <c r="D64" i="6"/>
  <c r="E64" i="6"/>
  <c r="C64" i="4"/>
  <c r="E64" i="4"/>
  <c r="I64" i="4"/>
  <c r="C65" i="7"/>
  <c r="D65" i="7"/>
  <c r="E65" i="7"/>
  <c r="F65" i="7"/>
  <c r="G65" i="7"/>
  <c r="H65" i="7"/>
  <c r="I65" i="7"/>
  <c r="L65" i="7"/>
  <c r="M65" i="7"/>
  <c r="N65" i="7"/>
  <c r="O65" i="7"/>
  <c r="P65" i="7"/>
  <c r="Q65" i="7"/>
  <c r="R65" i="7"/>
  <c r="U65" i="7"/>
  <c r="V65" i="7"/>
  <c r="W65" i="7"/>
  <c r="X65" i="7"/>
  <c r="Y65" i="7"/>
  <c r="Z65" i="7"/>
  <c r="AA65" i="7"/>
  <c r="AD65" i="7"/>
  <c r="D65" i="4"/>
  <c r="F65" i="10"/>
  <c r="H65" i="8"/>
  <c r="Q65" i="8"/>
  <c r="B65" i="4"/>
  <c r="B65" i="6"/>
  <c r="C65" i="6"/>
  <c r="D65" i="6"/>
  <c r="E65" i="6"/>
  <c r="C65" i="4"/>
  <c r="E65" i="4"/>
  <c r="I65" i="4"/>
  <c r="C66" i="7"/>
  <c r="D66" i="7"/>
  <c r="E66" i="7"/>
  <c r="F66" i="7"/>
  <c r="G66" i="7"/>
  <c r="H66" i="7"/>
  <c r="I66" i="7"/>
  <c r="L66" i="7"/>
  <c r="M66" i="7"/>
  <c r="N66" i="7"/>
  <c r="O66" i="7"/>
  <c r="P66" i="7"/>
  <c r="Q66" i="7"/>
  <c r="R66" i="7"/>
  <c r="U66" i="7"/>
  <c r="V66" i="7"/>
  <c r="W66" i="7"/>
  <c r="X66" i="7"/>
  <c r="Y66" i="7"/>
  <c r="Z66" i="7"/>
  <c r="AA66" i="7"/>
  <c r="AD66" i="7"/>
  <c r="D66" i="4"/>
  <c r="F66" i="10"/>
  <c r="H66" i="8"/>
  <c r="Q66" i="8"/>
  <c r="B66" i="4"/>
  <c r="B66" i="6"/>
  <c r="C66" i="6"/>
  <c r="D66" i="6"/>
  <c r="E66" i="6"/>
  <c r="C66" i="4"/>
  <c r="E66" i="4"/>
  <c r="I66" i="4"/>
  <c r="C67" i="7"/>
  <c r="D67" i="7"/>
  <c r="E67" i="7"/>
  <c r="F67" i="7"/>
  <c r="G67" i="7"/>
  <c r="H67" i="7"/>
  <c r="I67" i="7"/>
  <c r="L67" i="7"/>
  <c r="M67" i="7"/>
  <c r="N67" i="7"/>
  <c r="O67" i="7"/>
  <c r="P67" i="7"/>
  <c r="Q67" i="7"/>
  <c r="R67" i="7"/>
  <c r="U67" i="7"/>
  <c r="V67" i="7"/>
  <c r="W67" i="7"/>
  <c r="X67" i="7"/>
  <c r="Y67" i="7"/>
  <c r="Z67" i="7"/>
  <c r="AA67" i="7"/>
  <c r="AD67" i="7"/>
  <c r="D67" i="4"/>
  <c r="F67" i="10"/>
  <c r="H67" i="8"/>
  <c r="Q67" i="8"/>
  <c r="B67" i="4"/>
  <c r="B67" i="6"/>
  <c r="C67" i="6"/>
  <c r="D67" i="6"/>
  <c r="E67" i="6"/>
  <c r="C67" i="4"/>
  <c r="E67" i="4"/>
  <c r="I67" i="4"/>
  <c r="C68" i="7"/>
  <c r="D68" i="7"/>
  <c r="E68" i="7"/>
  <c r="F68" i="7"/>
  <c r="G68" i="7"/>
  <c r="H68" i="7"/>
  <c r="I68" i="7"/>
  <c r="L68" i="7"/>
  <c r="M68" i="7"/>
  <c r="N68" i="7"/>
  <c r="O68" i="7"/>
  <c r="P68" i="7"/>
  <c r="Q68" i="7"/>
  <c r="R68" i="7"/>
  <c r="U68" i="7"/>
  <c r="V68" i="7"/>
  <c r="W68" i="7"/>
  <c r="X68" i="7"/>
  <c r="Y68" i="7"/>
  <c r="Z68" i="7"/>
  <c r="AA68" i="7"/>
  <c r="AD68" i="7"/>
  <c r="D68" i="4"/>
  <c r="F68" i="10"/>
  <c r="H68" i="8"/>
  <c r="Q68" i="8"/>
  <c r="B68" i="4"/>
  <c r="B68" i="6"/>
  <c r="C68" i="6"/>
  <c r="D68" i="6"/>
  <c r="E68" i="6"/>
  <c r="C68" i="4"/>
  <c r="E68" i="4"/>
  <c r="I68" i="4"/>
  <c r="C69" i="7"/>
  <c r="D69" i="7"/>
  <c r="E69" i="7"/>
  <c r="F69" i="7"/>
  <c r="G69" i="7"/>
  <c r="H69" i="7"/>
  <c r="I69" i="7"/>
  <c r="L69" i="7"/>
  <c r="M69" i="7"/>
  <c r="N69" i="7"/>
  <c r="O69" i="7"/>
  <c r="P69" i="7"/>
  <c r="Q69" i="7"/>
  <c r="R69" i="7"/>
  <c r="U69" i="7"/>
  <c r="V69" i="7"/>
  <c r="W69" i="7"/>
  <c r="X69" i="7"/>
  <c r="Y69" i="7"/>
  <c r="Z69" i="7"/>
  <c r="AA69" i="7"/>
  <c r="AD69" i="7"/>
  <c r="D69" i="4"/>
  <c r="F69" i="10"/>
  <c r="H69" i="8"/>
  <c r="Q69" i="8"/>
  <c r="B69" i="4"/>
  <c r="B69" i="6"/>
  <c r="C69" i="6"/>
  <c r="D69" i="6"/>
  <c r="E69" i="6"/>
  <c r="C69" i="4"/>
  <c r="E69" i="4"/>
  <c r="I69" i="4"/>
  <c r="C70" i="7"/>
  <c r="D70" i="7"/>
  <c r="E70" i="7"/>
  <c r="F70" i="7"/>
  <c r="G70" i="7"/>
  <c r="H70" i="7"/>
  <c r="I70" i="7"/>
  <c r="L70" i="7"/>
  <c r="M70" i="7"/>
  <c r="N70" i="7"/>
  <c r="O70" i="7"/>
  <c r="P70" i="7"/>
  <c r="Q70" i="7"/>
  <c r="R70" i="7"/>
  <c r="U70" i="7"/>
  <c r="V70" i="7"/>
  <c r="W70" i="7"/>
  <c r="X70" i="7"/>
  <c r="Y70" i="7"/>
  <c r="Z70" i="7"/>
  <c r="AA70" i="7"/>
  <c r="AD70" i="7"/>
  <c r="D70" i="4"/>
  <c r="F70" i="10"/>
  <c r="H70" i="8"/>
  <c r="Q70" i="8"/>
  <c r="B70" i="4"/>
  <c r="B70" i="6"/>
  <c r="C70" i="6"/>
  <c r="D70" i="6"/>
  <c r="E70" i="6"/>
  <c r="C70" i="4"/>
  <c r="E70" i="4"/>
  <c r="I70" i="4"/>
  <c r="C71" i="7"/>
  <c r="D71" i="7"/>
  <c r="E71" i="7"/>
  <c r="F71" i="7"/>
  <c r="G71" i="7"/>
  <c r="H71" i="7"/>
  <c r="I71" i="7"/>
  <c r="L71" i="7"/>
  <c r="M71" i="7"/>
  <c r="N71" i="7"/>
  <c r="O71" i="7"/>
  <c r="P71" i="7"/>
  <c r="Q71" i="7"/>
  <c r="R71" i="7"/>
  <c r="U71" i="7"/>
  <c r="V71" i="7"/>
  <c r="W71" i="7"/>
  <c r="X71" i="7"/>
  <c r="Y71" i="7"/>
  <c r="Z71" i="7"/>
  <c r="AA71" i="7"/>
  <c r="AD71" i="7"/>
  <c r="D71" i="4"/>
  <c r="H71" i="8"/>
  <c r="Q71" i="8"/>
  <c r="B71" i="4"/>
  <c r="B71" i="6"/>
  <c r="C71" i="6"/>
  <c r="D71" i="6"/>
  <c r="E71" i="6"/>
  <c r="C71" i="4"/>
  <c r="E71" i="4"/>
  <c r="I71" i="4"/>
  <c r="C72" i="7"/>
  <c r="D72" i="7"/>
  <c r="E72" i="7"/>
  <c r="F72" i="7"/>
  <c r="G72" i="7"/>
  <c r="H72" i="7"/>
  <c r="I72" i="7"/>
  <c r="L72" i="7"/>
  <c r="M72" i="7"/>
  <c r="N72" i="7"/>
  <c r="O72" i="7"/>
  <c r="P72" i="7"/>
  <c r="Q72" i="7"/>
  <c r="R72" i="7"/>
  <c r="U72" i="7"/>
  <c r="V72" i="7"/>
  <c r="W72" i="7"/>
  <c r="X72" i="7"/>
  <c r="Y72" i="7"/>
  <c r="Z72" i="7"/>
  <c r="AA72" i="7"/>
  <c r="AD72" i="7"/>
  <c r="D72" i="4"/>
  <c r="F72" i="10"/>
  <c r="H72" i="8"/>
  <c r="Q72" i="8"/>
  <c r="B72" i="4"/>
  <c r="B72" i="6"/>
  <c r="C72" i="6"/>
  <c r="D72" i="6"/>
  <c r="E72" i="6"/>
  <c r="C72" i="4"/>
  <c r="E72" i="4"/>
  <c r="I72" i="4"/>
  <c r="C73" i="7"/>
  <c r="D73" i="7"/>
  <c r="E73" i="7"/>
  <c r="F73" i="7"/>
  <c r="G73" i="7"/>
  <c r="H73" i="7"/>
  <c r="I73" i="7"/>
  <c r="L73" i="7"/>
  <c r="M73" i="7"/>
  <c r="N73" i="7"/>
  <c r="O73" i="7"/>
  <c r="P73" i="7"/>
  <c r="Q73" i="7"/>
  <c r="R73" i="7"/>
  <c r="U73" i="7"/>
  <c r="V73" i="7"/>
  <c r="W73" i="7"/>
  <c r="X73" i="7"/>
  <c r="Y73" i="7"/>
  <c r="Z73" i="7"/>
  <c r="AA73" i="7"/>
  <c r="AD73" i="7"/>
  <c r="D73" i="4"/>
  <c r="F73" i="10"/>
  <c r="H73" i="8"/>
  <c r="Q73" i="8"/>
  <c r="B73" i="4"/>
  <c r="B73" i="6"/>
  <c r="C73" i="6"/>
  <c r="D73" i="6"/>
  <c r="E73" i="6"/>
  <c r="C73" i="4"/>
  <c r="E73" i="4"/>
  <c r="I73" i="4"/>
  <c r="C74" i="7"/>
  <c r="D74" i="7"/>
  <c r="E74" i="7"/>
  <c r="F74" i="7"/>
  <c r="G74" i="7"/>
  <c r="H74" i="7"/>
  <c r="I74" i="7"/>
  <c r="L74" i="7"/>
  <c r="M74" i="7"/>
  <c r="N74" i="7"/>
  <c r="O74" i="7"/>
  <c r="P74" i="7"/>
  <c r="Q74" i="7"/>
  <c r="R74" i="7"/>
  <c r="U74" i="7"/>
  <c r="V74" i="7"/>
  <c r="W74" i="7"/>
  <c r="X74" i="7"/>
  <c r="Y74" i="7"/>
  <c r="Z74" i="7"/>
  <c r="AA74" i="7"/>
  <c r="AD74" i="7"/>
  <c r="D74" i="4"/>
  <c r="F74" i="10"/>
  <c r="H74" i="8"/>
  <c r="Q74" i="8"/>
  <c r="B74" i="4"/>
  <c r="B74" i="6"/>
  <c r="C74" i="6"/>
  <c r="D74" i="6"/>
  <c r="E74" i="6"/>
  <c r="C74" i="4"/>
  <c r="E74" i="4"/>
  <c r="I74" i="4"/>
  <c r="C75" i="7"/>
  <c r="D75" i="7"/>
  <c r="E75" i="7"/>
  <c r="F75" i="7"/>
  <c r="G75" i="7"/>
  <c r="H75" i="7"/>
  <c r="I75" i="7"/>
  <c r="L75" i="7"/>
  <c r="M75" i="7"/>
  <c r="N75" i="7"/>
  <c r="O75" i="7"/>
  <c r="P75" i="7"/>
  <c r="Q75" i="7"/>
  <c r="R75" i="7"/>
  <c r="U75" i="7"/>
  <c r="V75" i="7"/>
  <c r="W75" i="7"/>
  <c r="X75" i="7"/>
  <c r="Y75" i="7"/>
  <c r="Z75" i="7"/>
  <c r="AA75" i="7"/>
  <c r="AD75" i="7"/>
  <c r="D75" i="4"/>
  <c r="F75" i="10"/>
  <c r="H75" i="8"/>
  <c r="Q75" i="8"/>
  <c r="B75" i="4"/>
  <c r="B75" i="6"/>
  <c r="C75" i="6"/>
  <c r="D75" i="6"/>
  <c r="E75" i="6"/>
  <c r="C75" i="4"/>
  <c r="E75" i="4"/>
  <c r="I75" i="4"/>
  <c r="C76" i="7"/>
  <c r="D76" i="7"/>
  <c r="E76" i="7"/>
  <c r="F76" i="7"/>
  <c r="G76" i="7"/>
  <c r="H76" i="7"/>
  <c r="I76" i="7"/>
  <c r="L76" i="7"/>
  <c r="M76" i="7"/>
  <c r="N76" i="7"/>
  <c r="O76" i="7"/>
  <c r="P76" i="7"/>
  <c r="Q76" i="7"/>
  <c r="R76" i="7"/>
  <c r="U76" i="7"/>
  <c r="V76" i="7"/>
  <c r="W76" i="7"/>
  <c r="X76" i="7"/>
  <c r="Y76" i="7"/>
  <c r="Z76" i="7"/>
  <c r="AA76" i="7"/>
  <c r="AD76" i="7"/>
  <c r="D76" i="4"/>
  <c r="F76" i="10"/>
  <c r="H76" i="8"/>
  <c r="Q76" i="8"/>
  <c r="B76" i="4"/>
  <c r="B76" i="6"/>
  <c r="C76" i="6"/>
  <c r="D76" i="6"/>
  <c r="E76" i="6"/>
  <c r="C76" i="4"/>
  <c r="E76" i="4"/>
  <c r="I76" i="4"/>
  <c r="C77" i="7"/>
  <c r="D77" i="7"/>
  <c r="E77" i="7"/>
  <c r="F77" i="7"/>
  <c r="G77" i="7"/>
  <c r="H77" i="7"/>
  <c r="I77" i="7"/>
  <c r="L77" i="7"/>
  <c r="M77" i="7"/>
  <c r="N77" i="7"/>
  <c r="O77" i="7"/>
  <c r="P77" i="7"/>
  <c r="Q77" i="7"/>
  <c r="R77" i="7"/>
  <c r="U77" i="7"/>
  <c r="V77" i="7"/>
  <c r="W77" i="7"/>
  <c r="X77" i="7"/>
  <c r="Y77" i="7"/>
  <c r="Z77" i="7"/>
  <c r="AA77" i="7"/>
  <c r="AD77" i="7"/>
  <c r="D77" i="4"/>
  <c r="F77" i="10"/>
  <c r="H77" i="8"/>
  <c r="Q77" i="8"/>
  <c r="B77" i="4"/>
  <c r="B77" i="6"/>
  <c r="C77" i="6"/>
  <c r="D77" i="6"/>
  <c r="E77" i="6"/>
  <c r="C77" i="4"/>
  <c r="E77" i="4"/>
  <c r="I77" i="4"/>
  <c r="C78" i="7"/>
  <c r="D78" i="7"/>
  <c r="E78" i="7"/>
  <c r="F78" i="7"/>
  <c r="G78" i="7"/>
  <c r="H78" i="7"/>
  <c r="I78" i="7"/>
  <c r="L78" i="7"/>
  <c r="M78" i="7"/>
  <c r="N78" i="7"/>
  <c r="O78" i="7"/>
  <c r="P78" i="7"/>
  <c r="Q78" i="7"/>
  <c r="R78" i="7"/>
  <c r="U78" i="7"/>
  <c r="V78" i="7"/>
  <c r="W78" i="7"/>
  <c r="X78" i="7"/>
  <c r="Y78" i="7"/>
  <c r="Z78" i="7"/>
  <c r="AA78" i="7"/>
  <c r="AD78" i="7"/>
  <c r="D78" i="4"/>
  <c r="F78" i="10"/>
  <c r="H78" i="8"/>
  <c r="Q78" i="8"/>
  <c r="B78" i="4"/>
  <c r="B78" i="6"/>
  <c r="C78" i="6"/>
  <c r="D78" i="6"/>
  <c r="E78" i="6"/>
  <c r="C78" i="4"/>
  <c r="E78" i="4"/>
  <c r="I78" i="4"/>
  <c r="C79" i="7"/>
  <c r="D79" i="7"/>
  <c r="E79" i="7"/>
  <c r="F79" i="7"/>
  <c r="G79" i="7"/>
  <c r="H79" i="7"/>
  <c r="I79" i="7"/>
  <c r="L79" i="7"/>
  <c r="M79" i="7"/>
  <c r="N79" i="7"/>
  <c r="O79" i="7"/>
  <c r="P79" i="7"/>
  <c r="Q79" i="7"/>
  <c r="R79" i="7"/>
  <c r="U79" i="7"/>
  <c r="V79" i="7"/>
  <c r="W79" i="7"/>
  <c r="X79" i="7"/>
  <c r="Y79" i="7"/>
  <c r="Z79" i="7"/>
  <c r="AA79" i="7"/>
  <c r="AD79" i="7"/>
  <c r="D79" i="4"/>
  <c r="F79" i="10"/>
  <c r="H79" i="8"/>
  <c r="Q79" i="8"/>
  <c r="B79" i="4"/>
  <c r="B79" i="6"/>
  <c r="C79" i="6"/>
  <c r="D79" i="6"/>
  <c r="E79" i="6"/>
  <c r="C79" i="4"/>
  <c r="E79" i="4"/>
  <c r="I79" i="4"/>
  <c r="C80" i="7"/>
  <c r="D80" i="7"/>
  <c r="E80" i="7"/>
  <c r="F80" i="7"/>
  <c r="G80" i="7"/>
  <c r="H80" i="7"/>
  <c r="I80" i="7"/>
  <c r="L80" i="7"/>
  <c r="M80" i="7"/>
  <c r="N80" i="7"/>
  <c r="O80" i="7"/>
  <c r="P80" i="7"/>
  <c r="Q80" i="7"/>
  <c r="R80" i="7"/>
  <c r="U80" i="7"/>
  <c r="V80" i="7"/>
  <c r="W80" i="7"/>
  <c r="X80" i="7"/>
  <c r="Y80" i="7"/>
  <c r="Z80" i="7"/>
  <c r="AA80" i="7"/>
  <c r="AD80" i="7"/>
  <c r="D80" i="4"/>
  <c r="F80" i="10"/>
  <c r="H80" i="8"/>
  <c r="Q80" i="8"/>
  <c r="B80" i="4"/>
  <c r="B80" i="6"/>
  <c r="C80" i="6"/>
  <c r="D80" i="6"/>
  <c r="E80" i="6"/>
  <c r="C80" i="4"/>
  <c r="E80" i="4"/>
  <c r="I80" i="4"/>
  <c r="C81" i="7"/>
  <c r="D81" i="7"/>
  <c r="E81" i="7"/>
  <c r="F81" i="7"/>
  <c r="G81" i="7"/>
  <c r="H81" i="7"/>
  <c r="I81" i="7"/>
  <c r="L81" i="7"/>
  <c r="M81" i="7"/>
  <c r="N81" i="7"/>
  <c r="O81" i="7"/>
  <c r="P81" i="7"/>
  <c r="Q81" i="7"/>
  <c r="R81" i="7"/>
  <c r="U81" i="7"/>
  <c r="V81" i="7"/>
  <c r="W81" i="7"/>
  <c r="X81" i="7"/>
  <c r="Y81" i="7"/>
  <c r="Z81" i="7"/>
  <c r="AA81" i="7"/>
  <c r="AD81" i="7"/>
  <c r="D81" i="4"/>
  <c r="F81" i="10"/>
  <c r="H81" i="8"/>
  <c r="Q81" i="8"/>
  <c r="B81" i="4"/>
  <c r="B81" i="6"/>
  <c r="C81" i="6"/>
  <c r="D81" i="6"/>
  <c r="E81" i="6"/>
  <c r="C81" i="4"/>
  <c r="E81" i="4"/>
  <c r="I81" i="4"/>
  <c r="C82" i="7"/>
  <c r="D82" i="7"/>
  <c r="E82" i="7"/>
  <c r="F82" i="7"/>
  <c r="G82" i="7"/>
  <c r="H82" i="7"/>
  <c r="I82" i="7"/>
  <c r="L82" i="7"/>
  <c r="M82" i="7"/>
  <c r="N82" i="7"/>
  <c r="O82" i="7"/>
  <c r="P82" i="7"/>
  <c r="Q82" i="7"/>
  <c r="R82" i="7"/>
  <c r="U82" i="7"/>
  <c r="V82" i="7"/>
  <c r="W82" i="7"/>
  <c r="X82" i="7"/>
  <c r="Y82" i="7"/>
  <c r="Z82" i="7"/>
  <c r="AA82" i="7"/>
  <c r="AD82" i="7"/>
  <c r="D82" i="4"/>
  <c r="H82" i="8"/>
  <c r="Q82" i="8"/>
  <c r="B82" i="4"/>
  <c r="B82" i="6"/>
  <c r="C82" i="6"/>
  <c r="D82" i="6"/>
  <c r="E82" i="6"/>
  <c r="C82" i="4"/>
  <c r="E82" i="4"/>
  <c r="I82" i="4"/>
  <c r="K17" i="4"/>
  <c r="L17"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11" i="4"/>
  <c r="H83" i="4"/>
  <c r="J18" i="8"/>
  <c r="J19" i="8"/>
  <c r="J11" i="8"/>
  <c r="J12" i="8"/>
  <c r="J13" i="8"/>
  <c r="J14" i="8"/>
  <c r="J15" i="8"/>
  <c r="J16" i="8"/>
  <c r="J17"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K63" i="4"/>
  <c r="L63" i="4"/>
  <c r="K62" i="4"/>
  <c r="A3" i="1"/>
  <c r="A21" i="1"/>
  <c r="A9" i="1"/>
  <c r="L28" i="1"/>
  <c r="M28" i="1"/>
  <c r="N28" i="1"/>
  <c r="L29" i="1"/>
  <c r="M29" i="1"/>
  <c r="N29" i="1"/>
  <c r="L30" i="1"/>
  <c r="M30" i="1"/>
  <c r="N30" i="1"/>
  <c r="L31" i="1"/>
  <c r="M31" i="1"/>
  <c r="N31" i="1"/>
  <c r="L32" i="1"/>
  <c r="M32" i="1"/>
  <c r="N32" i="1"/>
  <c r="L33" i="1"/>
  <c r="M33" i="1"/>
  <c r="N33" i="1"/>
  <c r="L34" i="1"/>
  <c r="M34" i="1"/>
  <c r="N34" i="1"/>
  <c r="L35" i="1"/>
  <c r="M35" i="1"/>
  <c r="N35" i="1"/>
  <c r="L36" i="1"/>
  <c r="M36" i="1"/>
  <c r="N36" i="1"/>
  <c r="L37" i="1"/>
  <c r="M37" i="1"/>
  <c r="N37" i="1"/>
  <c r="C83" i="11"/>
  <c r="B83" i="11"/>
  <c r="Y83" i="12"/>
  <c r="X83" i="12"/>
  <c r="V83" i="12"/>
  <c r="U83" i="12"/>
  <c r="T83" i="12"/>
  <c r="S83" i="12"/>
  <c r="Q83" i="12"/>
  <c r="P83" i="12"/>
  <c r="N83" i="12"/>
  <c r="M83" i="12"/>
  <c r="L83" i="12"/>
  <c r="K83" i="12"/>
  <c r="A48" i="1"/>
  <c r="A49" i="1"/>
  <c r="A50" i="1"/>
  <c r="A51" i="1"/>
  <c r="A52" i="1"/>
  <c r="A53" i="1"/>
  <c r="A47" i="1"/>
  <c r="A39" i="1"/>
  <c r="A40" i="1"/>
  <c r="A41" i="1"/>
  <c r="A42" i="1"/>
  <c r="A43" i="1"/>
  <c r="A44" i="1"/>
  <c r="A45" i="1"/>
  <c r="M83" i="8"/>
  <c r="L83" i="8"/>
  <c r="K83" i="8"/>
  <c r="I83" i="8"/>
  <c r="Q83" i="8"/>
  <c r="C83" i="8"/>
  <c r="D83" i="8"/>
  <c r="E83" i="8"/>
  <c r="F83" i="8"/>
  <c r="G83" i="8"/>
  <c r="H83" i="8"/>
  <c r="J83" i="8"/>
  <c r="N83" i="8"/>
  <c r="O83" i="8"/>
  <c r="P83" i="8"/>
  <c r="B83" i="8"/>
  <c r="E12" i="1"/>
  <c r="G83" i="4"/>
  <c r="C83" i="12"/>
  <c r="E83" i="12"/>
  <c r="F83" i="12"/>
  <c r="H83" i="12"/>
  <c r="G83" i="12"/>
  <c r="I83" i="12"/>
  <c r="W83" i="12"/>
  <c r="O83" i="12"/>
  <c r="D83" i="12"/>
  <c r="D83" i="11"/>
  <c r="E83" i="10"/>
  <c r="D83" i="10"/>
  <c r="C83" i="10"/>
  <c r="J54" i="1"/>
  <c r="J53" i="1"/>
  <c r="J52" i="1"/>
  <c r="J51" i="1"/>
  <c r="J50" i="1"/>
  <c r="J49" i="1"/>
  <c r="J48" i="1"/>
  <c r="J47" i="1"/>
  <c r="J46" i="1"/>
  <c r="J45" i="1"/>
  <c r="K41" i="1"/>
  <c r="B33" i="1"/>
  <c r="B17" i="1"/>
  <c r="C17" i="1"/>
  <c r="E38" i="1"/>
  <c r="E24" i="1"/>
  <c r="F83" i="10"/>
  <c r="I83" i="10"/>
  <c r="C55" i="1"/>
  <c r="D33" i="1"/>
  <c r="B55" i="1"/>
  <c r="D17" i="1"/>
  <c r="J83" i="10"/>
  <c r="C33" i="1"/>
  <c r="Q83" i="7"/>
  <c r="G83" i="10"/>
  <c r="R83" i="7"/>
  <c r="U83" i="7"/>
  <c r="X83" i="7"/>
  <c r="AB11" i="7"/>
  <c r="O83" i="7"/>
  <c r="AB66" i="7"/>
  <c r="AB45" i="7"/>
  <c r="AB75" i="7"/>
  <c r="AB49" i="7"/>
  <c r="AB23" i="7"/>
  <c r="AB29" i="7"/>
  <c r="C83" i="5"/>
  <c r="M83" i="7"/>
  <c r="E83" i="5"/>
  <c r="D55" i="1"/>
  <c r="L83" i="7"/>
  <c r="K83" i="10"/>
  <c r="N83" i="7"/>
  <c r="S48" i="7"/>
  <c r="S30" i="7"/>
  <c r="S62" i="7"/>
  <c r="S33" i="7"/>
  <c r="S65" i="7"/>
  <c r="S74" i="7"/>
  <c r="S81" i="7"/>
  <c r="S43" i="7"/>
  <c r="S36" i="7"/>
  <c r="S22" i="7"/>
  <c r="S37" i="7"/>
  <c r="S15" i="7"/>
  <c r="S75" i="7"/>
  <c r="S39" i="7"/>
  <c r="S20" i="7"/>
  <c r="S56" i="7"/>
  <c r="S42" i="7"/>
  <c r="S17" i="7"/>
  <c r="S53" i="7"/>
  <c r="S64" i="7"/>
  <c r="S77" i="7"/>
  <c r="S59" i="7"/>
  <c r="S32" i="7"/>
  <c r="S34" i="7"/>
  <c r="S69" i="7"/>
  <c r="S47" i="7"/>
  <c r="S68" i="7"/>
  <c r="S44" i="7"/>
  <c r="S46" i="7"/>
  <c r="S29" i="7"/>
  <c r="S35" i="7"/>
  <c r="S23" i="7"/>
  <c r="S52" i="7"/>
  <c r="S50" i="7"/>
  <c r="S51" i="7"/>
  <c r="S55" i="7"/>
  <c r="S63" i="7"/>
  <c r="S40" i="7"/>
  <c r="S70" i="7"/>
  <c r="S27" i="7"/>
  <c r="S60" i="7"/>
  <c r="S13" i="7"/>
  <c r="S78" i="7"/>
  <c r="S76" i="7"/>
  <c r="S14" i="7"/>
  <c r="S25" i="7"/>
  <c r="S82" i="7"/>
  <c r="S18" i="7"/>
  <c r="S31" i="7"/>
  <c r="S26" i="7"/>
  <c r="S49" i="7"/>
  <c r="S12" i="7"/>
  <c r="S38" i="7"/>
  <c r="S57" i="7"/>
  <c r="S24" i="7"/>
  <c r="S54" i="7"/>
  <c r="S61" i="7"/>
  <c r="S79" i="7"/>
  <c r="S19" i="7"/>
  <c r="S28" i="7"/>
  <c r="E83" i="7"/>
  <c r="D83" i="7"/>
  <c r="S72" i="7"/>
  <c r="S73" i="7"/>
  <c r="AB73" i="7"/>
  <c r="AB27" i="7"/>
  <c r="AB14" i="7"/>
  <c r="AB74" i="7"/>
  <c r="S80" i="7"/>
  <c r="S16" i="7"/>
  <c r="AB59" i="7"/>
  <c r="AB51" i="7"/>
  <c r="AB15" i="7"/>
  <c r="S66" i="7"/>
  <c r="S71" i="7"/>
  <c r="S67" i="7"/>
  <c r="S45" i="7"/>
  <c r="S41" i="7"/>
  <c r="S21" i="7"/>
  <c r="S58" i="7"/>
  <c r="AB76" i="7"/>
  <c r="AB41" i="7"/>
  <c r="Y83" i="7"/>
  <c r="AB58" i="7"/>
  <c r="V83" i="7"/>
  <c r="AB13" i="7"/>
  <c r="AB32" i="7"/>
  <c r="AB33" i="7"/>
  <c r="AB30" i="7"/>
  <c r="AB26" i="7"/>
  <c r="AB79" i="7"/>
  <c r="AB20" i="7"/>
  <c r="AB52" i="7"/>
  <c r="AB56" i="7"/>
  <c r="AB81" i="7"/>
  <c r="AB64" i="7"/>
  <c r="AB61" i="7"/>
  <c r="AB34" i="7"/>
  <c r="AB38" i="7"/>
  <c r="AB77" i="7"/>
  <c r="Z83" i="7"/>
  <c r="AB18" i="7"/>
  <c r="AB57" i="7"/>
  <c r="AB36" i="7"/>
  <c r="AB62" i="7"/>
  <c r="AB47" i="7"/>
  <c r="AB42" i="7"/>
  <c r="AB16" i="7"/>
  <c r="AB50" i="7"/>
  <c r="AB19" i="7"/>
  <c r="AB54" i="7"/>
  <c r="AB43" i="7"/>
  <c r="AB69" i="7"/>
  <c r="AB67" i="7"/>
  <c r="AB78" i="7"/>
  <c r="AB37" i="7"/>
  <c r="AB17" i="7"/>
  <c r="AB53" i="7"/>
  <c r="AB39" i="7"/>
  <c r="AB28" i="7"/>
  <c r="AB24" i="7"/>
  <c r="AB25" i="7"/>
  <c r="AB35" i="7"/>
  <c r="AB68" i="7"/>
  <c r="AB22" i="7"/>
  <c r="AB31" i="7"/>
  <c r="AB70" i="7"/>
  <c r="AB46" i="7"/>
  <c r="AB82" i="7"/>
  <c r="AB12" i="7"/>
  <c r="AB71" i="7"/>
  <c r="AB40" i="7"/>
  <c r="AB72" i="7"/>
  <c r="AB60" i="7"/>
  <c r="AB44" i="7"/>
  <c r="AA83" i="7"/>
  <c r="W83" i="7"/>
  <c r="G83" i="5"/>
  <c r="AB63" i="7"/>
  <c r="AB55" i="7"/>
  <c r="AB21" i="7"/>
  <c r="AB65" i="7"/>
  <c r="AB80" i="7"/>
  <c r="AB48" i="7"/>
  <c r="J30" i="7"/>
  <c r="J23" i="7"/>
  <c r="I83" i="7"/>
  <c r="P83" i="7"/>
  <c r="J31" i="7"/>
  <c r="J67" i="7"/>
  <c r="J62" i="7"/>
  <c r="J26" i="7"/>
  <c r="J50" i="7"/>
  <c r="J41" i="7"/>
  <c r="J57" i="7"/>
  <c r="C83" i="7"/>
  <c r="J11" i="7"/>
  <c r="J64" i="7"/>
  <c r="F83" i="5"/>
  <c r="D83" i="5"/>
  <c r="F83" i="7"/>
  <c r="J21" i="7"/>
  <c r="J69" i="7"/>
  <c r="J70" i="7"/>
  <c r="J63" i="7"/>
  <c r="J44" i="7"/>
  <c r="J18" i="7"/>
  <c r="J46" i="7"/>
  <c r="J24" i="7"/>
  <c r="J53" i="7"/>
  <c r="J81" i="7"/>
  <c r="D83" i="6"/>
  <c r="J66" i="7"/>
  <c r="G83" i="7"/>
  <c r="L83" i="10"/>
  <c r="J36" i="7"/>
  <c r="J60" i="7"/>
  <c r="J58" i="7"/>
  <c r="J55" i="7"/>
  <c r="J15" i="7"/>
  <c r="J14" i="7"/>
  <c r="J37" i="7"/>
  <c r="J20" i="7"/>
  <c r="J43" i="7"/>
  <c r="B83" i="6"/>
  <c r="J45" i="7"/>
  <c r="J68" i="7"/>
  <c r="J49" i="7"/>
  <c r="J77" i="7"/>
  <c r="J56" i="7"/>
  <c r="J80" i="7"/>
  <c r="J51" i="7"/>
  <c r="J82" i="7"/>
  <c r="J42" i="7"/>
  <c r="J16" i="7"/>
  <c r="J28" i="7"/>
  <c r="J19" i="7"/>
  <c r="J33" i="7"/>
  <c r="J17" i="7"/>
  <c r="J27" i="7"/>
  <c r="J73" i="7"/>
  <c r="J48" i="7"/>
  <c r="J76" i="7"/>
  <c r="J79" i="7"/>
  <c r="J78" i="7"/>
  <c r="J38" i="7"/>
  <c r="J29" i="7"/>
  <c r="C83" i="6"/>
  <c r="J54" i="7"/>
  <c r="J13" i="7"/>
  <c r="J40" i="7"/>
  <c r="J65" i="7"/>
  <c r="J39" i="7"/>
  <c r="J47" i="7"/>
  <c r="J75" i="7"/>
  <c r="J74" i="7"/>
  <c r="J34" i="7"/>
  <c r="H83" i="5"/>
  <c r="J52" i="7"/>
  <c r="H83" i="7"/>
  <c r="J59" i="7"/>
  <c r="J22" i="7"/>
  <c r="J25" i="7"/>
  <c r="J12" i="7"/>
  <c r="J32" i="7"/>
  <c r="J61" i="7"/>
  <c r="J72" i="7"/>
  <c r="J35" i="7"/>
  <c r="J71" i="7"/>
  <c r="S11" i="7"/>
  <c r="S83" i="7"/>
  <c r="AB83" i="7"/>
  <c r="AD83" i="7"/>
  <c r="J83" i="7"/>
  <c r="B83" i="5"/>
  <c r="E83" i="6"/>
  <c r="K19" i="4"/>
  <c r="K18" i="4"/>
  <c r="K73" i="4"/>
  <c r="K61" i="4"/>
  <c r="K35" i="4"/>
  <c r="K66" i="4"/>
  <c r="K59" i="4"/>
  <c r="K14" i="4"/>
  <c r="K81" i="4"/>
  <c r="K39" i="4"/>
  <c r="K25" i="4"/>
  <c r="K76" i="4"/>
  <c r="K21" i="4"/>
  <c r="K27" i="4"/>
  <c r="K22" i="4"/>
  <c r="K44" i="4"/>
  <c r="K68" i="4"/>
  <c r="K55" i="4"/>
  <c r="K45" i="4"/>
  <c r="K34" i="4"/>
  <c r="K13" i="4"/>
  <c r="K42" i="4"/>
  <c r="K29" i="4"/>
  <c r="K28" i="4"/>
  <c r="K23" i="4"/>
  <c r="K32" i="4"/>
  <c r="K54" i="4"/>
  <c r="K50" i="4"/>
  <c r="K65" i="4"/>
  <c r="K41" i="4"/>
  <c r="K36" i="4"/>
  <c r="K79" i="4"/>
  <c r="K53" i="4"/>
  <c r="K20" i="4"/>
  <c r="K78" i="4"/>
  <c r="K58" i="4"/>
  <c r="K72" i="4"/>
  <c r="K80" i="4"/>
  <c r="K49" i="4"/>
  <c r="C83" i="4"/>
  <c r="K48" i="4"/>
  <c r="K52" i="4"/>
  <c r="K47" i="4"/>
  <c r="K69" i="4"/>
  <c r="K37" i="4"/>
  <c r="K30" i="4"/>
  <c r="D83" i="4"/>
  <c r="K24" i="4"/>
  <c r="K40" i="4"/>
  <c r="K31" i="4"/>
  <c r="K51" i="4"/>
  <c r="K71" i="4"/>
  <c r="K64" i="4"/>
  <c r="K60" i="4"/>
  <c r="K77" i="4"/>
  <c r="K33" i="4"/>
  <c r="K70" i="4"/>
  <c r="K16" i="4"/>
  <c r="K12" i="4"/>
  <c r="K74" i="4"/>
  <c r="K26" i="4"/>
  <c r="K43" i="4"/>
  <c r="K67" i="4"/>
  <c r="K82" i="4"/>
  <c r="K38" i="4"/>
  <c r="K57" i="4"/>
  <c r="K56" i="4"/>
  <c r="K46" i="4"/>
  <c r="K75" i="4"/>
  <c r="L51" i="4"/>
  <c r="M51" i="4"/>
  <c r="L50" i="4"/>
  <c r="M50" i="4"/>
  <c r="L57" i="4"/>
  <c r="M57" i="4"/>
  <c r="L48" i="4"/>
  <c r="M48" i="4"/>
  <c r="L14" i="4"/>
  <c r="M14" i="4"/>
  <c r="L66" i="4"/>
  <c r="M66" i="4"/>
  <c r="L73" i="4"/>
  <c r="M73" i="4"/>
  <c r="M17" i="4"/>
  <c r="L74" i="4"/>
  <c r="M74" i="4"/>
  <c r="L31" i="4"/>
  <c r="M31" i="4"/>
  <c r="L40" i="4"/>
  <c r="M40" i="4"/>
  <c r="L22" i="4"/>
  <c r="M22" i="4"/>
  <c r="L35" i="4"/>
  <c r="M35" i="4"/>
  <c r="L12" i="4"/>
  <c r="M12" i="4"/>
  <c r="L16" i="4"/>
  <c r="M16" i="4"/>
  <c r="L79" i="4"/>
  <c r="M79" i="4"/>
  <c r="L41" i="4"/>
  <c r="M41" i="4"/>
  <c r="L62" i="4"/>
  <c r="M62" i="4"/>
  <c r="L75" i="4"/>
  <c r="M75" i="4"/>
  <c r="L58" i="4"/>
  <c r="M58" i="4"/>
  <c r="L55" i="4"/>
  <c r="M55" i="4"/>
  <c r="L82" i="4"/>
  <c r="M82" i="4"/>
  <c r="L65" i="4"/>
  <c r="M65" i="4"/>
  <c r="L42" i="4"/>
  <c r="M42" i="4"/>
  <c r="L45" i="4"/>
  <c r="M45" i="4"/>
  <c r="L71" i="4"/>
  <c r="M71" i="4"/>
  <c r="L49" i="4"/>
  <c r="M49" i="4"/>
  <c r="L72" i="4"/>
  <c r="M72" i="4"/>
  <c r="L27" i="4"/>
  <c r="M27" i="4"/>
  <c r="L67" i="4"/>
  <c r="M67" i="4"/>
  <c r="L60" i="4"/>
  <c r="M60" i="4"/>
  <c r="M63" i="4"/>
  <c r="L44" i="4"/>
  <c r="M44" i="4"/>
  <c r="L53" i="4"/>
  <c r="M53" i="4"/>
  <c r="L46" i="4"/>
  <c r="M46" i="4"/>
  <c r="L38" i="4"/>
  <c r="M38" i="4"/>
  <c r="L43" i="4"/>
  <c r="M43" i="4"/>
  <c r="L70" i="4"/>
  <c r="M70" i="4"/>
  <c r="L24" i="4"/>
  <c r="M24" i="4"/>
  <c r="L69" i="4"/>
  <c r="M69" i="4"/>
  <c r="L78" i="4"/>
  <c r="M78" i="4"/>
  <c r="L32" i="4"/>
  <c r="M32" i="4"/>
  <c r="L68" i="4"/>
  <c r="M68" i="4"/>
  <c r="B83" i="4"/>
  <c r="L37" i="4"/>
  <c r="M37" i="4"/>
  <c r="L20" i="4"/>
  <c r="M20" i="4"/>
  <c r="L23" i="4"/>
  <c r="M23" i="4"/>
  <c r="L21" i="4"/>
  <c r="M21" i="4"/>
  <c r="L81" i="4"/>
  <c r="M81" i="4"/>
  <c r="L61" i="4"/>
  <c r="M61" i="4"/>
  <c r="L18" i="4"/>
  <c r="M18" i="4"/>
  <c r="L52" i="4"/>
  <c r="M52" i="4"/>
  <c r="L56" i="4"/>
  <c r="M56" i="4"/>
  <c r="L77" i="4"/>
  <c r="M77" i="4"/>
  <c r="L26" i="4"/>
  <c r="M26" i="4"/>
  <c r="L33" i="4"/>
  <c r="M33" i="4"/>
  <c r="L47" i="4"/>
  <c r="M47" i="4"/>
  <c r="L64" i="4"/>
  <c r="M64" i="4"/>
  <c r="L15" i="4"/>
  <c r="M15" i="4"/>
  <c r="E83" i="4"/>
  <c r="L80" i="4"/>
  <c r="M80" i="4"/>
  <c r="L54" i="4"/>
  <c r="M54" i="4"/>
  <c r="L29" i="4"/>
  <c r="M29" i="4"/>
  <c r="L13" i="4"/>
  <c r="M13" i="4"/>
  <c r="L25" i="4"/>
  <c r="M25" i="4"/>
  <c r="L30" i="4"/>
  <c r="M30" i="4"/>
  <c r="L36" i="4"/>
  <c r="M36" i="4"/>
  <c r="L28" i="4"/>
  <c r="M28" i="4"/>
  <c r="L34" i="4"/>
  <c r="M34" i="4"/>
  <c r="L76" i="4"/>
  <c r="M76" i="4"/>
  <c r="L59" i="4"/>
  <c r="M59" i="4"/>
  <c r="L19" i="4"/>
  <c r="M19" i="4"/>
  <c r="L39" i="4"/>
  <c r="M39" i="4"/>
  <c r="I83" i="4"/>
  <c r="M11" i="4"/>
  <c r="K83" i="4"/>
  <c r="L83" i="4"/>
  <c r="M83" i="4"/>
</calcChain>
</file>

<file path=xl/sharedStrings.xml><?xml version="1.0" encoding="utf-8"?>
<sst xmlns="http://schemas.openxmlformats.org/spreadsheetml/2006/main" count="905" uniqueCount="303">
  <si>
    <t>Base</t>
  </si>
  <si>
    <t>Supplemental</t>
  </si>
  <si>
    <t>Base Credit Rate with COLA</t>
  </si>
  <si>
    <t>Points</t>
  </si>
  <si>
    <t>Total Points</t>
  </si>
  <si>
    <t>Total Dollars</t>
  </si>
  <si>
    <t>Supplemental Metrics</t>
  </si>
  <si>
    <t>(a)</t>
  </si>
  <si>
    <t>(b)</t>
  </si>
  <si>
    <t>(c) = (a) * (b)</t>
  </si>
  <si>
    <t>Base Rate Non-Credit</t>
  </si>
  <si>
    <t>Base Rate Non-Credit CDCP</t>
  </si>
  <si>
    <t>Total</t>
  </si>
  <si>
    <t>Base Rate Credit Special Admits / Incarcerated</t>
  </si>
  <si>
    <t>Associate degree</t>
  </si>
  <si>
    <t>Associate degree for transfer</t>
  </si>
  <si>
    <t>Completion of 9 CTE units</t>
  </si>
  <si>
    <t>Transfer to 4-year institutions</t>
  </si>
  <si>
    <t>Completion of transfer-level math and English</t>
  </si>
  <si>
    <t>Foothill-De Anza</t>
  </si>
  <si>
    <t>Attainment of regional living wage</t>
  </si>
  <si>
    <t>Lake Tahoe</t>
  </si>
  <si>
    <t>Lassen</t>
  </si>
  <si>
    <t>Marin</t>
  </si>
  <si>
    <t>MiraCosta</t>
  </si>
  <si>
    <t>San Francisco</t>
  </si>
  <si>
    <t>San Jose-Evergreen</t>
  </si>
  <si>
    <t>Santa Monica</t>
  </si>
  <si>
    <t>South Orange</t>
  </si>
  <si>
    <t>West Kern</t>
  </si>
  <si>
    <t>2018-19</t>
  </si>
  <si>
    <t>17-18 Rates for Per-FTES Hold Harmless</t>
  </si>
  <si>
    <t>Base Rate Credit</t>
  </si>
  <si>
    <t>Rates</t>
  </si>
  <si>
    <t>District</t>
  </si>
  <si>
    <t>Allan Hancock</t>
  </si>
  <si>
    <t>Antelope</t>
  </si>
  <si>
    <t>Barstow</t>
  </si>
  <si>
    <t>Butte</t>
  </si>
  <si>
    <t>Cabrillo</t>
  </si>
  <si>
    <t>Cerritos</t>
  </si>
  <si>
    <t>Chabot-Las Positas</t>
  </si>
  <si>
    <t>Chaffey</t>
  </si>
  <si>
    <t>Citrus</t>
  </si>
  <si>
    <t>Coast</t>
  </si>
  <si>
    <t>Compton</t>
  </si>
  <si>
    <t>Contra Costa</t>
  </si>
  <si>
    <t>Copper Mountain</t>
  </si>
  <si>
    <t>Desert</t>
  </si>
  <si>
    <t>El Camino</t>
  </si>
  <si>
    <t>Feather River</t>
  </si>
  <si>
    <t>Foothill</t>
  </si>
  <si>
    <t>Gavilan</t>
  </si>
  <si>
    <t>Glendale</t>
  </si>
  <si>
    <t>Grossmont</t>
  </si>
  <si>
    <t>Hartnell</t>
  </si>
  <si>
    <t>Imperial</t>
  </si>
  <si>
    <t>Kern</t>
  </si>
  <si>
    <t>Long Beach</t>
  </si>
  <si>
    <t>Los Angeles</t>
  </si>
  <si>
    <t>Los Rios</t>
  </si>
  <si>
    <t>Mendocino</t>
  </si>
  <si>
    <t>Merced</t>
  </si>
  <si>
    <t>Monterey</t>
  </si>
  <si>
    <t>Mt. San Antonio</t>
  </si>
  <si>
    <t>Mt. San Jacinto</t>
  </si>
  <si>
    <t>Napa</t>
  </si>
  <si>
    <t>North Orange</t>
  </si>
  <si>
    <t>Ohlone</t>
  </si>
  <si>
    <t>Palo Verde</t>
  </si>
  <si>
    <t>Palomar</t>
  </si>
  <si>
    <t>Pasadena</t>
  </si>
  <si>
    <t>Peralta</t>
  </si>
  <si>
    <t>Rancho Santiago</t>
  </si>
  <si>
    <t>Redwoods</t>
  </si>
  <si>
    <t>Rio Hondo</t>
  </si>
  <si>
    <t>Riverside</t>
  </si>
  <si>
    <t>San Bernardino</t>
  </si>
  <si>
    <t>San Diego</t>
  </si>
  <si>
    <t>San Joaquin Delta</t>
  </si>
  <si>
    <t>San Jose</t>
  </si>
  <si>
    <t>San Luis Obispo</t>
  </si>
  <si>
    <t>San Mateo</t>
  </si>
  <si>
    <t>Santa Barbara</t>
  </si>
  <si>
    <t>Santa Clarita</t>
  </si>
  <si>
    <t>Sequoias</t>
  </si>
  <si>
    <t>Shasta Tehama</t>
  </si>
  <si>
    <t>Sierra</t>
  </si>
  <si>
    <t>Siskiyous</t>
  </si>
  <si>
    <t>Solano</t>
  </si>
  <si>
    <t>Sonoma</t>
  </si>
  <si>
    <t>South Orange County</t>
  </si>
  <si>
    <t>Southwestern</t>
  </si>
  <si>
    <t>State Center</t>
  </si>
  <si>
    <t>Ventura</t>
  </si>
  <si>
    <t>Victor Valley</t>
  </si>
  <si>
    <t>West Hills</t>
  </si>
  <si>
    <t>West Valley</t>
  </si>
  <si>
    <t>Yosemite</t>
  </si>
  <si>
    <t>Yuba</t>
  </si>
  <si>
    <t>Statewide Total</t>
  </si>
  <si>
    <t>Base Allocation</t>
  </si>
  <si>
    <t>Statewide Inflation Adjustment</t>
  </si>
  <si>
    <t>CDCP</t>
  </si>
  <si>
    <t xml:space="preserve">Student Success Allocation </t>
  </si>
  <si>
    <t>Hold Harmless</t>
  </si>
  <si>
    <t>Year to Year % Change</t>
  </si>
  <si>
    <t xml:space="preserve">Transfer </t>
  </si>
  <si>
    <t>Rate Difference</t>
  </si>
  <si>
    <t>FTES</t>
  </si>
  <si>
    <t>Funding Difference</t>
  </si>
  <si>
    <t>Credit certificates requiring 16+ units</t>
  </si>
  <si>
    <t>Supplemental Allocation</t>
  </si>
  <si>
    <t>Pell Grant Recipients</t>
  </si>
  <si>
    <t>AB 540 Students</t>
  </si>
  <si>
    <t>Regional Living Wage</t>
  </si>
  <si>
    <t>2018 - 19 FUNDING FORMULA DATA SHEET</t>
  </si>
  <si>
    <r>
      <t>Compton</t>
    </r>
    <r>
      <rPr>
        <vertAlign val="superscript"/>
        <sz val="11"/>
        <color theme="1"/>
        <rFont val="Calibri"/>
        <family val="2"/>
        <scheme val="minor"/>
      </rPr>
      <t>1</t>
    </r>
  </si>
  <si>
    <r>
      <t>San Francisco</t>
    </r>
    <r>
      <rPr>
        <vertAlign val="superscript"/>
        <sz val="11"/>
        <color theme="1"/>
        <rFont val="Calibri"/>
        <family val="2"/>
        <scheme val="minor"/>
      </rPr>
      <t>1,3</t>
    </r>
  </si>
  <si>
    <r>
      <t>West Kern</t>
    </r>
    <r>
      <rPr>
        <vertAlign val="superscript"/>
        <sz val="11"/>
        <color theme="1"/>
        <rFont val="Calibri"/>
        <family val="2"/>
        <scheme val="minor"/>
      </rPr>
      <t>3</t>
    </r>
  </si>
  <si>
    <r>
      <t>West Valley</t>
    </r>
    <r>
      <rPr>
        <vertAlign val="superscript"/>
        <sz val="11"/>
        <color theme="1"/>
        <rFont val="Calibri"/>
        <family val="2"/>
        <scheme val="minor"/>
      </rPr>
      <t>2</t>
    </r>
  </si>
  <si>
    <r>
      <t>South Orange County</t>
    </r>
    <r>
      <rPr>
        <vertAlign val="superscript"/>
        <sz val="11"/>
        <color theme="1"/>
        <rFont val="Calibri"/>
        <family val="2"/>
        <scheme val="minor"/>
      </rPr>
      <t>2,3</t>
    </r>
  </si>
  <si>
    <r>
      <t>Santa Monica</t>
    </r>
    <r>
      <rPr>
        <vertAlign val="superscript"/>
        <sz val="11"/>
        <color theme="1"/>
        <rFont val="Calibri"/>
        <family val="2"/>
        <scheme val="minor"/>
      </rPr>
      <t>3</t>
    </r>
  </si>
  <si>
    <r>
      <t>San Mateo</t>
    </r>
    <r>
      <rPr>
        <vertAlign val="superscript"/>
        <sz val="11"/>
        <color theme="1"/>
        <rFont val="Calibri"/>
        <family val="2"/>
        <scheme val="minor"/>
      </rPr>
      <t>2</t>
    </r>
  </si>
  <si>
    <r>
      <t>San Jose</t>
    </r>
    <r>
      <rPr>
        <vertAlign val="superscript"/>
        <sz val="11"/>
        <color theme="1"/>
        <rFont val="Calibri"/>
        <family val="2"/>
        <scheme val="minor"/>
      </rPr>
      <t>2,3</t>
    </r>
  </si>
  <si>
    <r>
      <t>MiraCosta</t>
    </r>
    <r>
      <rPr>
        <vertAlign val="superscript"/>
        <sz val="11"/>
        <color theme="1"/>
        <rFont val="Calibri"/>
        <family val="2"/>
        <scheme val="minor"/>
      </rPr>
      <t>2,3</t>
    </r>
  </si>
  <si>
    <r>
      <t>Marin</t>
    </r>
    <r>
      <rPr>
        <vertAlign val="superscript"/>
        <sz val="11"/>
        <color theme="1"/>
        <rFont val="Calibri"/>
        <family val="2"/>
        <scheme val="minor"/>
      </rPr>
      <t>2,3</t>
    </r>
  </si>
  <si>
    <r>
      <t>Lassen</t>
    </r>
    <r>
      <rPr>
        <vertAlign val="superscript"/>
        <sz val="11"/>
        <color theme="1"/>
        <rFont val="Calibri"/>
        <family val="2"/>
        <scheme val="minor"/>
      </rPr>
      <t>3</t>
    </r>
  </si>
  <si>
    <r>
      <t>Lake Tahoe</t>
    </r>
    <r>
      <rPr>
        <vertAlign val="superscript"/>
        <sz val="11"/>
        <color theme="1"/>
        <rFont val="Calibri"/>
        <family val="2"/>
        <scheme val="minor"/>
      </rPr>
      <t>3</t>
    </r>
  </si>
  <si>
    <r>
      <t>Foothill</t>
    </r>
    <r>
      <rPr>
        <vertAlign val="superscript"/>
        <sz val="11"/>
        <color theme="1"/>
        <rFont val="Calibri"/>
        <family val="2"/>
        <scheme val="minor"/>
      </rPr>
      <t>3</t>
    </r>
  </si>
  <si>
    <t>Transfers</t>
  </si>
  <si>
    <t xml:space="preserve"> </t>
  </si>
  <si>
    <t>Credit</t>
  </si>
  <si>
    <t>Associate Degrees</t>
  </si>
  <si>
    <t>Associate Degrees for Transfer</t>
  </si>
  <si>
    <t>Nine or More CTE Units</t>
  </si>
  <si>
    <t>Transfer Level Math and English</t>
  </si>
  <si>
    <t>Student Successs Allocation Total</t>
  </si>
  <si>
    <t>Pell Grant</t>
  </si>
  <si>
    <t>FTES Data</t>
  </si>
  <si>
    <t>Fully Funded</t>
  </si>
  <si>
    <t xml:space="preserve">2018-19 Base Allocation </t>
  </si>
  <si>
    <t>2018-19 Supplemental Allocation</t>
  </si>
  <si>
    <t xml:space="preserve">2016-17 FTES </t>
  </si>
  <si>
    <t xml:space="preserve">2017-18 P2 FTES </t>
  </si>
  <si>
    <t>2016-17 Headcounts</t>
  </si>
  <si>
    <t>CCC Funding Formula Factors</t>
  </si>
  <si>
    <t>2018-19 Rates</t>
  </si>
  <si>
    <t>Student Success</t>
  </si>
  <si>
    <t>Mira Costa</t>
  </si>
  <si>
    <t>Student Success Equity Rate per Point - 18-19</t>
  </si>
  <si>
    <t>Student Success Rate per Point - 2018-19</t>
  </si>
  <si>
    <t>Student Success Equity</t>
  </si>
  <si>
    <r>
      <rPr>
        <vertAlign val="superscript"/>
        <sz val="9"/>
        <color theme="1"/>
        <rFont val="Calibri"/>
        <family val="2"/>
        <scheme val="minor"/>
      </rPr>
      <t>3</t>
    </r>
    <r>
      <rPr>
        <sz val="9"/>
        <color theme="1"/>
        <rFont val="Calibri"/>
        <family val="2"/>
        <scheme val="minor"/>
      </rPr>
      <t xml:space="preserve"> Denotes districts for which differential FTES funding rates have been established.</t>
    </r>
  </si>
  <si>
    <t>COLA</t>
  </si>
  <si>
    <r>
      <t>Districts with Differential Rates 2018-19</t>
    </r>
    <r>
      <rPr>
        <b/>
        <vertAlign val="superscript"/>
        <sz val="11"/>
        <color theme="0"/>
        <rFont val="Calibri"/>
        <family val="2"/>
        <scheme val="minor"/>
      </rPr>
      <t>3</t>
    </r>
  </si>
  <si>
    <t>Student Success Data</t>
  </si>
  <si>
    <r>
      <t>Total Counts</t>
    </r>
    <r>
      <rPr>
        <b/>
        <vertAlign val="superscript"/>
        <sz val="11"/>
        <rFont val="Calibri"/>
        <family val="2"/>
        <scheme val="minor"/>
      </rPr>
      <t>1</t>
    </r>
  </si>
  <si>
    <t>Definition</t>
  </si>
  <si>
    <t>Metric</t>
  </si>
  <si>
    <t>Basic Allocation</t>
  </si>
  <si>
    <t>Basic Allocation Adjustment</t>
  </si>
  <si>
    <t>Basic Allocation Adjustment COLA</t>
  </si>
  <si>
    <t xml:space="preserve">Base FTES </t>
  </si>
  <si>
    <t xml:space="preserve">Credit </t>
  </si>
  <si>
    <t xml:space="preserve">Special Admit Students FTES </t>
  </si>
  <si>
    <t>Inmates in Correctional Facilities FTES</t>
  </si>
  <si>
    <t>2018-19 FTES</t>
  </si>
  <si>
    <t>Noncredit</t>
  </si>
  <si>
    <t xml:space="preserve">Inmates in Correctional Facilities Education FTES </t>
  </si>
  <si>
    <t>Promise Grant Students Totals</t>
  </si>
  <si>
    <t>All Student Success Allocation</t>
  </si>
  <si>
    <t>2018-19 Student Centered Funding Formula Allocations</t>
  </si>
  <si>
    <t>$ per FTES&gt;&gt;&gt;</t>
  </si>
  <si>
    <t xml:space="preserve">Noncredit </t>
  </si>
  <si>
    <t>$ per student&gt;&gt;&gt;</t>
  </si>
  <si>
    <t>AB 540</t>
  </si>
  <si>
    <t>2018-19 Student Success Allocation</t>
  </si>
  <si>
    <t>$ per outcome&gt;&gt;&gt;</t>
  </si>
  <si>
    <t>All Students</t>
  </si>
  <si>
    <t>All Students
Subtotal</t>
  </si>
  <si>
    <t>Pell Students
Subtotal</t>
  </si>
  <si>
    <t>Promise Grant Students Only</t>
  </si>
  <si>
    <t>Promise Grant Students
Subtotal</t>
  </si>
  <si>
    <t xml:space="preserve">Promise Grant </t>
  </si>
  <si>
    <t>Total New Funding Formula</t>
  </si>
  <si>
    <t>2018-19 SCFF
minus
2017-18 P2 TCR</t>
  </si>
  <si>
    <t>2017-18 P2
Total Computational Revenue (TCR)</t>
  </si>
  <si>
    <t>2018-19
Student Centered Funding Formula (SCFF)</t>
  </si>
  <si>
    <t>Base Allocation Total</t>
  </si>
  <si>
    <t>Basic Allocation
Total</t>
  </si>
  <si>
    <t>2017-18
COLA + Base Increase
(1.56% + 2.9%)</t>
  </si>
  <si>
    <t>2017-18 P2 - June</t>
  </si>
  <si>
    <t>2018-19 Projections</t>
  </si>
  <si>
    <t>Special Admit
FTES</t>
  </si>
  <si>
    <t>AB 540
Totals</t>
  </si>
  <si>
    <t>Pell
Totals</t>
  </si>
  <si>
    <t>All Students 2016-17</t>
  </si>
  <si>
    <t>Pell Students 2016-17</t>
  </si>
  <si>
    <t>Promise Grant Students 2016-17</t>
  </si>
  <si>
    <t>AA
Total</t>
  </si>
  <si>
    <t>ADT
Total</t>
  </si>
  <si>
    <t>Cert
Total</t>
  </si>
  <si>
    <t>CTE
Units</t>
  </si>
  <si>
    <t>Basic Allocation Data</t>
  </si>
  <si>
    <t>Math
Engl</t>
  </si>
  <si>
    <t>Living Wage</t>
  </si>
  <si>
    <t>AA Pell
Total</t>
  </si>
  <si>
    <t>ADT Pell
Total</t>
  </si>
  <si>
    <t>Cert Pell
Total</t>
  </si>
  <si>
    <t>CTE Units Pell</t>
  </si>
  <si>
    <t>Transfers Pell</t>
  </si>
  <si>
    <t>Math Engl Pell</t>
  </si>
  <si>
    <t>Living Wage Pell</t>
  </si>
  <si>
    <t>AA BOG
Total</t>
  </si>
  <si>
    <t>ADT BOG Total</t>
  </si>
  <si>
    <t>Cert Bog Total</t>
  </si>
  <si>
    <t>CTE Units Bog</t>
  </si>
  <si>
    <t>Transfers BOG</t>
  </si>
  <si>
    <t>Math Engl BOG</t>
  </si>
  <si>
    <t>Living Wage BOG</t>
  </si>
  <si>
    <t>Reference</t>
  </si>
  <si>
    <t>Data Source</t>
  </si>
  <si>
    <t>Chancellor's Office Receipt of Data</t>
  </si>
  <si>
    <t>Credit Full-Time Equivalent Students (FTES)</t>
  </si>
  <si>
    <t>Education Code section (ECS) 84750.4(2)(A)</t>
  </si>
  <si>
    <t>Chancellor’s Office Apportionment Attendance Report (CCFS-320).</t>
  </si>
  <si>
    <t>January, April, and July annually.</t>
  </si>
  <si>
    <t>Number of colleges and comprehensive centers in the community college district (with funding consistent with the basic allocation formula established by the Board of Governors as of the 2015-16 fiscal year).</t>
  </si>
  <si>
    <t>ECS 84750.4(d)(1)(A)</t>
  </si>
  <si>
    <t>Chancellor’s Office apportionment reports.</t>
  </si>
  <si>
    <t>Simulation uses the number of colleges and centers funded as of the 2017-18 second principal apportionment, adjusted by the COLA appropriated in 2017-18 (1.56 percent), the base increase appropriated in 2017-18 (2.9 percent), and the COLA budgeted in 2018-19 (2.71 percent).</t>
  </si>
  <si>
    <t>Special Admit Students FTES</t>
  </si>
  <si>
    <t>Funded FTES generated by students who meet the requirements of ECS 76002, 76003, and 76004</t>
  </si>
  <si>
    <t>ECS 84750.4(d)(3)</t>
  </si>
  <si>
    <t>Chancellor's Office Management Information Systems Data Mart.</t>
  </si>
  <si>
    <t>August annually.</t>
  </si>
  <si>
    <t>Simulation assumes, in 2018-19, the same FTES as reported for 2016-17.</t>
  </si>
  <si>
    <t>Funded FTES generated by students who meet the requirements of ECS 84810.5(a).</t>
  </si>
  <si>
    <t>Simulation assumes, in 2018-19, the same FTES as reported for 2016-17. Data is labeled "incarcerated" FTES in Data Mart.</t>
  </si>
  <si>
    <t>Headcount of all students in the prior year who were recipients of financial aid under the Federal Pell Grant program.</t>
  </si>
  <si>
    <t>ECS 84750.4(e)(2)</t>
  </si>
  <si>
    <t>October annually.</t>
  </si>
  <si>
    <t>Simulation assumes, in 2018-19, the same unduplicated count of Pell Grant recipients in a district as reported for 2016-17.</t>
  </si>
  <si>
    <t>Headcount of all students in the prior year who were granted an exemption from nonresident tuition pursuant to ECS 68130.5.</t>
  </si>
  <si>
    <t>ECS 84750.4(e)(3)</t>
  </si>
  <si>
    <t>July annually.</t>
  </si>
  <si>
    <t>Simulation assumes, in 2018-19, the same unduplicated count of AB 540 students  in a district as reported for 2016-17.</t>
  </si>
  <si>
    <t>California College Promise Grant Recipients</t>
  </si>
  <si>
    <t>Headcount of all students in the prior year who were received a fee waiver pursuant to Section 76300.</t>
  </si>
  <si>
    <t>ECS 84750.4(e)(4)</t>
  </si>
  <si>
    <t>Simulation assumes, in 2018-19, the same unduplicated count of California College Promise Grant recipients in a district as reported for 2016-17.</t>
  </si>
  <si>
    <t>Student Success Allocation</t>
  </si>
  <si>
    <t>Count of all Chancellor's Office approved associate degrees granted (excluding associate degrees for transfer granted) based on prior year data.</t>
  </si>
  <si>
    <t>ECS 84750.4(f)(1)(B)</t>
  </si>
  <si>
    <t>Simulation assumes, in 2018-19, the same count of all associate degrees granted in a district as reported for 2016-17.</t>
  </si>
  <si>
    <t>Baccalaureate Degrees</t>
  </si>
  <si>
    <t>Count of all Chancellor's Office approved baccalaureate degrees granted based on prior year data.</t>
  </si>
  <si>
    <t>Because no data is included in 2016-17, no counts are included in simulation.</t>
  </si>
  <si>
    <t>Count of all Chancellor's Office approved associate degrees for transfer granted based on prior year data.</t>
  </si>
  <si>
    <t>ECS 84750.4(f)(1)(C)</t>
  </si>
  <si>
    <t>Simulation assumes, in 2018-19, the same count of all associate degrees for transfer granted in a district as reported for 2016-17.</t>
  </si>
  <si>
    <t>Credit Certificates</t>
  </si>
  <si>
    <t>Count of all Chancellor's Office approved  approved credit certificates requiring 16 or more units granted based on prior year data.</t>
  </si>
  <si>
    <t>ECS 84750.4(f)(1)(D)</t>
  </si>
  <si>
    <t>Simulation assumes, in 2018-19, the same count of all associate degrees granted in a district as reported for 2016-17. Simulation uses existing data about the number of certificates 18 units or greater granted. The Board of Governors approved regulations at the July 16 meeting changing the minimum number of units for a high-unit certificate to 16 units.</t>
  </si>
  <si>
    <t>Completion of Transfer-Level Mathematics and English</t>
  </si>
  <si>
    <t>ECS 84750.4(f)(1)(E)</t>
  </si>
  <si>
    <t>Chancellor's Office Management Information Systems special data run.</t>
  </si>
  <si>
    <t>Simulation assumes, in 2018-19, the same count in a district as reported for 2016-17.</t>
  </si>
  <si>
    <t>Successful Transfer to Four-Year University</t>
  </si>
  <si>
    <t>ECS 84750.4(f)(1)(F)</t>
  </si>
  <si>
    <t>November annually.</t>
  </si>
  <si>
    <t>Simulation assumes, in 2018-19, the same count in a district as reported for 2016-17. For this simulation, the measure considers the number of students with at least 12 credits who were enrolled in 2015-16, were not found enrolled in 2016-17, and were enrolled at any four-year university in 2016-17.</t>
  </si>
  <si>
    <t xml:space="preserve">Completion of Nine CTE Units </t>
  </si>
  <si>
    <t>ECS 84750.4(f)(1)(G)</t>
  </si>
  <si>
    <t>Count of all students who obtained a regional living wage within one year of community college completion based on prior year data.</t>
  </si>
  <si>
    <t>ECS 84750.4(f)(1)(H)</t>
  </si>
  <si>
    <t>Simulation assumes, in 2018-19, the same count in a district as reported for 2016-17. For this simulation, the measure considers the number of non-transfer students who were enrolled in 2015-16, exited, and had earnings at or above the living wage for the primary county within district boundaries for one adult in 2016-17. The measured uses the Insight Center for Community Economic Development Self-Sufficiency Tool.</t>
  </si>
  <si>
    <t>Equity Component</t>
  </si>
  <si>
    <t>Outcomes for all students who received a fee waiver pursuant to Section 76300.</t>
  </si>
  <si>
    <t>ECS 84750.4(f)(2)(B)</t>
  </si>
  <si>
    <t>Outcomes for all students who received financial aid under the Federal Pell Grant program.</t>
  </si>
  <si>
    <t>ECS 84750.4(f)(2)(C)</t>
  </si>
  <si>
    <t>2018-19 Growth</t>
  </si>
  <si>
    <t>3-Year Average</t>
  </si>
  <si>
    <r>
      <rPr>
        <vertAlign val="superscript"/>
        <sz val="9"/>
        <color theme="1"/>
        <rFont val="Calibri"/>
        <family val="2"/>
        <scheme val="minor"/>
      </rPr>
      <t>1</t>
    </r>
    <r>
      <rPr>
        <sz val="9"/>
        <color theme="1"/>
        <rFont val="Calibri"/>
        <family val="2"/>
        <scheme val="minor"/>
      </rPr>
      <t xml:space="preserve"> For Compton CCD and San Francisco CCD, statute provides the higher of the new funding formula or the 2017-18 plus restoration and COLA.</t>
    </r>
  </si>
  <si>
    <r>
      <rPr>
        <vertAlign val="superscript"/>
        <sz val="9"/>
        <color theme="1"/>
        <rFont val="Calibri"/>
        <family val="2"/>
        <scheme val="minor"/>
      </rPr>
      <t>2</t>
    </r>
    <r>
      <rPr>
        <sz val="9"/>
        <color theme="1"/>
        <rFont val="Calibri"/>
        <family val="2"/>
        <scheme val="minor"/>
      </rPr>
      <t xml:space="preserve"> Denotes Basic Aid districts. Allocations for these districts are calculated in the same way as others; however, "hold harmless" amounts are excluded from systemwide totals.</t>
    </r>
  </si>
  <si>
    <t>2017-18 P2 TCR 
plus COLA
(2.71%)</t>
  </si>
  <si>
    <t>Supplemental Allocation
Total</t>
  </si>
  <si>
    <t>Measure includes all students who ever  received a Pell Grant at any district. Calculation uses systemwide data. Chancellor's Office data is available from 1992 to present.</t>
  </si>
  <si>
    <t>Measure includes all students who ever  received a California College Promise Grant (or, previously, a Board of Governors fee waiver) at any district. Calculation uses systemwide data. Chancellor's Office data is available from 1992 to present.</t>
  </si>
  <si>
    <t>Count of all first-time students who successfully completes both transfer-level mathematics and English courses within the same district within the first academic year (summer, fall, and spring) of enrollment based on prior year data.</t>
  </si>
  <si>
    <t>Count of all students who successfully transfered to a four-year university based on prior year data.</t>
  </si>
  <si>
    <t>Count of all students who successfully completed nine or more career technical education (CTE) units within the same district based on prior year data. CTE courses are SAM A, B, C courses or all courses with a CTE TOP Code.</t>
  </si>
  <si>
    <t>Three-year rolling average of funded FTES. Specifically, average equal to the sum of the annually funded credit FTES from the current year, the prior year, and the year prior to the prior year, all divided by three. Credit FTES for these purposes excludes FTES of special admit students and inmates in correctional facilities.</t>
  </si>
  <si>
    <t>Simulation Notes</t>
  </si>
  <si>
    <t>Simulation uses the three-year average of 2016-17 actual credit FTES, 2017-18 P2 credit FTES, and a proxy for 2018-19 credit FTES. (2018-19 credit FTES replicates the P2 2017-18 actual FTES). For 2018-19, noncredit FTES, including  CDCP FTES, is assumed to be the same as the FTES reported for 2017-18 at P2. For 2018-19, growth is assumed to be the same amount as growth in 2017-18. This total is then reduced by the special admit students FTES and inmates in correctional facilities FTES.</t>
  </si>
  <si>
    <t>Supplemental Data</t>
  </si>
  <si>
    <t>Pell Grant Students Only</t>
  </si>
  <si>
    <t>California College Promise Grant Students</t>
  </si>
  <si>
    <t>Pell Grant Students</t>
  </si>
  <si>
    <t>Supplemental Rate Per Point - 2018-19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</si>
</sst>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00000000%"/>
    <numFmt numFmtId="166" formatCode="#,##0.0_);\(#,##0.0\)"/>
    <numFmt numFmtId="167" formatCode="_(* #,##0_);_(* \(#,##0\);_(* &quot;-&quot;??_);_(@_)"/>
    <numFmt numFmtId="168" formatCode="0.000%"/>
    <numFmt numFmtId="169" formatCode="General_)"/>
    <numFmt numFmtId="170" formatCode="_(* #,##0.0_);_(* \(#,##0.0\);_(* &quot;-&quot;??_);_(@_)"/>
    <numFmt numFmtId="171" formatCode=";;;"/>
  </numFmts>
  <fonts count="59">
    <font>
      <sz val="11"/>
      <color theme="1"/>
      <name val="Calibri"/>
      <family val="2"/>
      <scheme val="minor"/>
    </font>
    <font>
      <sz val="11"/>
      <color theme="1"/>
      <name val="Calibri"/>
      <family val="2"/>
      <scheme val="minor"/>
    </font>
    <font>
      <sz val="11"/>
      <color theme="1"/>
      <name val="Calibri"/>
      <family val="2"/>
    </font>
    <font>
      <b/>
      <sz val="11"/>
      <color rgb="FF000000"/>
      <name val="Calibri"/>
      <family val="2"/>
    </font>
    <font>
      <sz val="10"/>
      <name val="MS Sans Serif"/>
      <family val="2"/>
    </font>
    <font>
      <sz val="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color theme="1"/>
      <name val="Arial"/>
      <family val="2"/>
    </font>
    <font>
      <i/>
      <sz val="11"/>
      <color theme="1"/>
      <name val="Calibri"/>
      <family val="2"/>
      <scheme val="minor"/>
    </font>
    <font>
      <sz val="11"/>
      <color theme="1"/>
      <name val="Arial"/>
      <family val="2"/>
    </font>
    <font>
      <sz val="10"/>
      <color indexed="8"/>
      <name val="Arial"/>
      <family val="2"/>
    </font>
    <font>
      <sz val="11"/>
      <color rgb="FF9C6500"/>
      <name val="Calibri"/>
      <family val="2"/>
      <scheme val="minor"/>
    </font>
    <font>
      <sz val="11"/>
      <color indexed="8"/>
      <name val="Calibri"/>
      <family val="2"/>
    </font>
    <font>
      <sz val="9.75"/>
      <name val="Helv"/>
    </font>
    <font>
      <sz val="10"/>
      <name val="Courier"/>
      <family val="3"/>
    </font>
    <font>
      <sz val="10"/>
      <name val="Times New Roman"/>
      <family val="1"/>
    </font>
    <font>
      <sz val="1"/>
      <color indexed="8"/>
      <name val="Courier"/>
      <family val="3"/>
    </font>
    <font>
      <b/>
      <i/>
      <sz val="1"/>
      <color indexed="8"/>
      <name val="Courier"/>
      <family val="3"/>
    </font>
    <font>
      <b/>
      <sz val="1"/>
      <color indexed="8"/>
      <name val="Courier"/>
      <family val="3"/>
    </font>
    <font>
      <sz val="11"/>
      <color indexed="8"/>
      <name val="Arial"/>
      <family val="2"/>
    </font>
    <font>
      <sz val="8"/>
      <name val="Futura MdCn BT"/>
      <family val="2"/>
    </font>
    <font>
      <u/>
      <sz val="10"/>
      <color theme="10"/>
      <name val="Arial"/>
      <family val="2"/>
    </font>
    <font>
      <u/>
      <sz val="11"/>
      <color theme="10"/>
      <name val="Calibri"/>
      <family val="2"/>
      <scheme val="minor"/>
    </font>
    <font>
      <b/>
      <sz val="18"/>
      <color theme="3"/>
      <name val="Calibri Light"/>
      <family val="2"/>
      <scheme val="major"/>
    </font>
    <font>
      <b/>
      <sz val="12"/>
      <name val="Calibri"/>
      <family val="2"/>
      <scheme val="minor"/>
    </font>
    <font>
      <sz val="11"/>
      <color rgb="FF000000"/>
      <name val="Calibri"/>
      <family val="2"/>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
      <sz val="14"/>
      <color theme="1"/>
      <name val="Calibri"/>
      <family val="2"/>
      <scheme val="minor"/>
    </font>
    <font>
      <b/>
      <sz val="11"/>
      <name val="Calibri"/>
      <family val="2"/>
      <scheme val="minor"/>
    </font>
    <font>
      <sz val="11"/>
      <name val="Calibri"/>
      <family val="2"/>
      <scheme val="minor"/>
    </font>
    <font>
      <b/>
      <vertAlign val="superscript"/>
      <sz val="11"/>
      <name val="Calibri"/>
      <family val="2"/>
      <scheme val="minor"/>
    </font>
    <font>
      <b/>
      <vertAlign val="superscript"/>
      <sz val="11"/>
      <color theme="0"/>
      <name val="Calibri"/>
      <family val="2"/>
      <scheme val="minor"/>
    </font>
    <font>
      <b/>
      <sz val="14"/>
      <color rgb="FF000000"/>
      <name val="Calibri"/>
      <family val="2"/>
      <scheme val="minor"/>
    </font>
    <font>
      <b/>
      <sz val="12"/>
      <color theme="1"/>
      <name val="Calibri"/>
      <family val="2"/>
      <scheme val="minor"/>
    </font>
    <font>
      <b/>
      <sz val="11"/>
      <name val="Calibri"/>
      <family val="2"/>
    </font>
    <font>
      <sz val="18"/>
      <color theme="1"/>
      <name val="Calibri"/>
      <family val="2"/>
      <scheme val="minor"/>
    </font>
    <font>
      <sz val="11"/>
      <color indexed="8"/>
      <name val="Calibri"/>
      <family val="2"/>
      <scheme val="minor"/>
    </font>
    <font>
      <sz val="18"/>
      <name val="Calibri"/>
      <family val="2"/>
      <scheme val="minor"/>
    </font>
    <font>
      <sz val="10"/>
      <color theme="1"/>
      <name val="Calibri"/>
      <family val="2"/>
      <scheme val="minor"/>
    </font>
    <font>
      <b/>
      <i/>
      <sz val="11"/>
      <color rgb="FF000000"/>
      <name val="Calibri"/>
      <family val="2"/>
    </font>
    <font>
      <b/>
      <sz val="9"/>
      <name val="Calibri"/>
      <family val="2"/>
      <scheme val="minor"/>
    </font>
    <font>
      <u/>
      <sz val="11"/>
      <color theme="4"/>
      <name val="Calibri"/>
      <family val="2"/>
      <scheme val="minor"/>
    </font>
    <font>
      <i/>
      <u/>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D9D9D9"/>
        <bgColor rgb="FF000000"/>
      </patternFill>
    </fill>
    <fill>
      <patternFill patternType="solid">
        <fgColor rgb="FFD0CECE"/>
        <bgColor rgb="FF000000"/>
      </patternFill>
    </fill>
    <fill>
      <patternFill patternType="solid">
        <fgColor theme="2"/>
        <bgColor indexed="64"/>
      </patternFill>
    </fill>
    <fill>
      <patternFill patternType="solid">
        <fgColor theme="9" tint="0.39997558519241921"/>
        <bgColor indexed="64"/>
      </patternFill>
    </fill>
    <fill>
      <patternFill patternType="solid">
        <fgColor theme="2"/>
        <bgColor rgb="FF000000"/>
      </patternFill>
    </fill>
    <fill>
      <patternFill patternType="solid">
        <fgColor theme="0" tint="-4.9989318521683403E-2"/>
        <bgColor indexed="64"/>
      </patternFill>
    </fill>
  </fills>
  <borders count="25">
    <border>
      <left/>
      <right/>
      <top/>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1" tint="0.34998626667073579"/>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6795556505021"/>
      </top>
      <bottom/>
      <diagonal/>
    </border>
    <border>
      <left style="thin">
        <color theme="0" tint="-0.14993743705557422"/>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bottom/>
      <diagonal/>
    </border>
    <border>
      <left/>
      <right/>
      <top style="thin">
        <color theme="0" tint="-0.14996795556505021"/>
      </top>
      <bottom style="thin">
        <color theme="0" tint="-0.1499679555650502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s>
  <cellStyleXfs count="239">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4" fillId="0" borderId="0" applyFont="0" applyFill="0" applyBorder="0" applyAlignment="0" applyProtection="0"/>
    <xf numFmtId="0" fontId="20" fillId="0" borderId="0"/>
    <xf numFmtId="9" fontId="20" fillId="0" borderId="0" applyFont="0" applyFill="0" applyBorder="0" applyAlignment="0" applyProtection="0"/>
    <xf numFmtId="43" fontId="20" fillId="0" borderId="0" applyFont="0" applyFill="0" applyBorder="0" applyAlignment="0" applyProtection="0"/>
    <xf numFmtId="0" fontId="4" fillId="0" borderId="0"/>
    <xf numFmtId="0" fontId="23" fillId="0" borderId="0"/>
    <xf numFmtId="44" fontId="23" fillId="0" borderId="0" applyFont="0" applyFill="0" applyBorder="0" applyAlignment="0" applyProtection="0"/>
    <xf numFmtId="9" fontId="23" fillId="0" borderId="0" applyFont="0" applyFill="0" applyBorder="0" applyAlignment="0" applyProtection="0"/>
    <xf numFmtId="0" fontId="1" fillId="0" borderId="0"/>
    <xf numFmtId="0" fontId="25" fillId="4" borderId="0" applyNumberFormat="0" applyBorder="0" applyAlignment="0" applyProtection="0"/>
    <xf numFmtId="0" fontId="19" fillId="12" borderId="0" applyNumberFormat="0" applyBorder="0" applyAlignment="0" applyProtection="0"/>
    <xf numFmtId="0" fontId="19" fillId="16" borderId="0" applyNumberFormat="0" applyBorder="0" applyAlignment="0" applyProtection="0"/>
    <xf numFmtId="0" fontId="19" fillId="20" borderId="0" applyNumberFormat="0" applyBorder="0" applyAlignment="0" applyProtection="0"/>
    <xf numFmtId="0" fontId="19" fillId="24" borderId="0" applyNumberFormat="0" applyBorder="0" applyAlignment="0" applyProtection="0"/>
    <xf numFmtId="0" fontId="19" fillId="28" borderId="0" applyNumberFormat="0" applyBorder="0" applyAlignment="0" applyProtection="0"/>
    <xf numFmtId="0" fontId="19" fillId="32" borderId="0" applyNumberFormat="0" applyBorder="0" applyAlignment="0" applyProtection="0"/>
    <xf numFmtId="43" fontId="20" fillId="0" borderId="0" applyFont="0" applyFill="0" applyBorder="0" applyAlignment="0" applyProtection="0"/>
    <xf numFmtId="41" fontId="1" fillId="0" borderId="0" applyFont="0" applyFill="0" applyBorder="0" applyAlignment="0" applyProtection="0"/>
    <xf numFmtId="38" fontId="4" fillId="0" borderId="0" applyFont="0" applyFill="0" applyBorder="0" applyAlignment="0" applyProtection="0"/>
    <xf numFmtId="43" fontId="21"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0"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quotePrefix="1" applyFont="0" applyFill="0" applyBorder="0" applyAlignment="0">
      <protection locked="0"/>
    </xf>
    <xf numFmtId="44" fontId="1"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1" fillId="0" borderId="0">
      <protection locked="0"/>
    </xf>
    <xf numFmtId="0" fontId="30" fillId="0" borderId="0">
      <protection locked="0"/>
    </xf>
    <xf numFmtId="0" fontId="32" fillId="0" borderId="0">
      <protection locked="0"/>
    </xf>
    <xf numFmtId="0" fontId="36" fillId="0" borderId="0" applyNumberFormat="0" applyFill="0" applyBorder="0" applyAlignment="0" applyProtection="0"/>
    <xf numFmtId="0" fontId="35" fillId="0" borderId="0" applyNumberFormat="0" applyFill="0" applyBorder="0" applyAlignment="0" applyProtection="0"/>
    <xf numFmtId="0" fontId="20" fillId="0" borderId="0"/>
    <xf numFmtId="0" fontId="1" fillId="0" borderId="0"/>
    <xf numFmtId="0" fontId="21" fillId="0" borderId="0"/>
    <xf numFmtId="0" fontId="21" fillId="0" borderId="0"/>
    <xf numFmtId="0" fontId="1" fillId="0" borderId="0"/>
    <xf numFmtId="0" fontId="21" fillId="0" borderId="0"/>
    <xf numFmtId="0" fontId="1" fillId="0" borderId="0"/>
    <xf numFmtId="0" fontId="21" fillId="0" borderId="0"/>
    <xf numFmtId="0" fontId="2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1" fillId="0" borderId="0"/>
    <xf numFmtId="0" fontId="20" fillId="0" borderId="0"/>
    <xf numFmtId="0" fontId="26" fillId="0" borderId="0"/>
    <xf numFmtId="0" fontId="26" fillId="0" borderId="0"/>
    <xf numFmtId="0" fontId="26" fillId="0" borderId="0"/>
    <xf numFmtId="0" fontId="26" fillId="0" borderId="0"/>
    <xf numFmtId="0" fontId="21" fillId="0" borderId="0"/>
    <xf numFmtId="0" fontId="20" fillId="0" borderId="0"/>
    <xf numFmtId="0" fontId="21" fillId="0" borderId="0"/>
    <xf numFmtId="0" fontId="20" fillId="0" borderId="0"/>
    <xf numFmtId="0" fontId="20" fillId="0" borderId="0"/>
    <xf numFmtId="0" fontId="21" fillId="0" borderId="0"/>
    <xf numFmtId="0" fontId="1" fillId="0" borderId="0"/>
    <xf numFmtId="0" fontId="2" fillId="0" borderId="0"/>
    <xf numFmtId="0" fontId="2" fillId="0" borderId="0"/>
    <xf numFmtId="0" fontId="1" fillId="0" borderId="0"/>
    <xf numFmtId="0" fontId="23" fillId="0" borderId="0"/>
    <xf numFmtId="0" fontId="1" fillId="0" borderId="0"/>
    <xf numFmtId="0" fontId="1" fillId="0" borderId="0"/>
    <xf numFmtId="0" fontId="1" fillId="0" borderId="0"/>
    <xf numFmtId="0" fontId="1" fillId="0" borderId="0"/>
    <xf numFmtId="0" fontId="20" fillId="0" borderId="0"/>
    <xf numFmtId="0" fontId="33" fillId="0" borderId="0"/>
    <xf numFmtId="0" fontId="24" fillId="0" borderId="0"/>
    <xf numFmtId="0" fontId="20" fillId="0" borderId="0">
      <alignment wrapText="1"/>
    </xf>
    <xf numFmtId="0" fontId="20" fillId="0"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1" fillId="0" borderId="0"/>
    <xf numFmtId="169" fontId="28" fillId="0" borderId="0"/>
    <xf numFmtId="0" fontId="20" fillId="0" borderId="0">
      <alignment wrapText="1"/>
    </xf>
    <xf numFmtId="0" fontId="20" fillId="0" borderId="0">
      <alignment wrapText="1"/>
    </xf>
    <xf numFmtId="0" fontId="21" fillId="0" borderId="0"/>
    <xf numFmtId="0" fontId="27" fillId="0" borderId="0"/>
    <xf numFmtId="0" fontId="28" fillId="0" borderId="0"/>
    <xf numFmtId="0" fontId="1" fillId="0" borderId="0"/>
    <xf numFmtId="0" fontId="1" fillId="0" borderId="0"/>
    <xf numFmtId="0" fontId="20" fillId="0" borderId="0"/>
    <xf numFmtId="0" fontId="20" fillId="0" borderId="0"/>
    <xf numFmtId="0" fontId="21" fillId="0" borderId="0"/>
    <xf numFmtId="0" fontId="1"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1" fillId="0" borderId="0"/>
    <xf numFmtId="0" fontId="1" fillId="0" borderId="0"/>
    <xf numFmtId="0" fontId="21" fillId="0" borderId="0"/>
    <xf numFmtId="0" fontId="20" fillId="0" borderId="0"/>
    <xf numFmtId="0" fontId="21" fillId="0" borderId="0"/>
    <xf numFmtId="0" fontId="20" fillId="0" borderId="0"/>
    <xf numFmtId="0" fontId="1" fillId="0" borderId="0"/>
    <xf numFmtId="0" fontId="1" fillId="8" borderId="9" applyNumberFormat="0" applyFont="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9"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4" fillId="0" borderId="0"/>
    <xf numFmtId="0" fontId="34" fillId="0" borderId="0" applyNumberFormat="0" applyBorder="0"/>
    <xf numFmtId="0" fontId="37" fillId="0" borderId="0" applyNumberFormat="0" applyFill="0" applyBorder="0" applyAlignment="0" applyProtection="0"/>
    <xf numFmtId="44" fontId="20"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36" fillId="0" borderId="0" applyNumberFormat="0" applyFill="0" applyBorder="0" applyAlignment="0" applyProtection="0"/>
  </cellStyleXfs>
  <cellXfs count="237">
    <xf numFmtId="0" fontId="0" fillId="0" borderId="0" xfId="0"/>
    <xf numFmtId="164" fontId="0" fillId="0" borderId="0" xfId="0" applyNumberFormat="1"/>
    <xf numFmtId="0" fontId="0" fillId="0" borderId="0" xfId="0"/>
    <xf numFmtId="0" fontId="0" fillId="0" borderId="0" xfId="0" applyFill="1"/>
    <xf numFmtId="164" fontId="0" fillId="0" borderId="0" xfId="1" applyNumberFormat="1" applyFont="1"/>
    <xf numFmtId="0" fontId="18" fillId="0" borderId="0" xfId="0" applyFont="1"/>
    <xf numFmtId="0" fontId="18" fillId="0" borderId="0" xfId="0" applyFont="1" applyFill="1"/>
    <xf numFmtId="164" fontId="0" fillId="0" borderId="0" xfId="0" applyNumberFormat="1"/>
    <xf numFmtId="164" fontId="18" fillId="0" borderId="0" xfId="1" applyNumberFormat="1" applyFont="1"/>
    <xf numFmtId="0" fontId="0" fillId="0" borderId="0" xfId="0" applyAlignment="1">
      <alignment vertical="center"/>
    </xf>
    <xf numFmtId="0" fontId="43" fillId="0" borderId="0" xfId="0" applyFont="1"/>
    <xf numFmtId="164" fontId="0" fillId="0" borderId="0" xfId="0" applyNumberFormat="1" applyFont="1"/>
    <xf numFmtId="0" fontId="18" fillId="0" borderId="0" xfId="0" applyFont="1" applyAlignment="1">
      <alignment vertical="center"/>
    </xf>
    <xf numFmtId="9" fontId="0" fillId="0" borderId="0" xfId="2" applyFont="1" applyFill="1"/>
    <xf numFmtId="0" fontId="0" fillId="0" borderId="0" xfId="0" applyFont="1" applyFill="1"/>
    <xf numFmtId="0" fontId="0" fillId="0" borderId="0" xfId="0" applyFont="1" applyFill="1" applyBorder="1"/>
    <xf numFmtId="0" fontId="0" fillId="0" borderId="0" xfId="0" applyFont="1" applyFill="1" applyAlignment="1">
      <alignment wrapText="1"/>
    </xf>
    <xf numFmtId="14" fontId="0" fillId="0" borderId="0" xfId="0" applyNumberFormat="1" applyFont="1" applyFill="1"/>
    <xf numFmtId="0" fontId="18" fillId="0" borderId="0" xfId="0" applyFont="1" applyFill="1" applyAlignment="1">
      <alignment horizontal="center" vertical="center" wrapText="1"/>
    </xf>
    <xf numFmtId="0" fontId="0" fillId="0" borderId="0" xfId="0" applyFont="1" applyBorder="1"/>
    <xf numFmtId="0" fontId="0" fillId="0" borderId="0" xfId="0" applyFont="1"/>
    <xf numFmtId="9" fontId="0" fillId="0" borderId="0" xfId="0" applyNumberFormat="1" applyFont="1"/>
    <xf numFmtId="10" fontId="0" fillId="0" borderId="0" xfId="0" applyNumberFormat="1" applyFont="1"/>
    <xf numFmtId="0" fontId="41" fillId="0" borderId="0" xfId="0" applyFont="1" applyBorder="1"/>
    <xf numFmtId="0" fontId="44" fillId="0" borderId="0" xfId="0" applyFont="1" applyFill="1" applyBorder="1" applyAlignment="1">
      <alignment vertical="center"/>
    </xf>
    <xf numFmtId="0" fontId="45" fillId="0" borderId="0" xfId="0" applyFont="1" applyFill="1" applyBorder="1"/>
    <xf numFmtId="0" fontId="45" fillId="0" borderId="0" xfId="0" applyFont="1" applyFill="1" applyBorder="1" applyAlignment="1">
      <alignment vertical="center"/>
    </xf>
    <xf numFmtId="164" fontId="45" fillId="0" borderId="0" xfId="1" applyNumberFormat="1" applyFont="1" applyFill="1" applyBorder="1" applyAlignment="1">
      <alignment vertical="center"/>
    </xf>
    <xf numFmtId="164" fontId="45" fillId="0" borderId="0" xfId="0" applyNumberFormat="1" applyFont="1" applyFill="1" applyBorder="1" applyAlignment="1">
      <alignment vertical="center"/>
    </xf>
    <xf numFmtId="164" fontId="45" fillId="0" borderId="0" xfId="0" applyNumberFormat="1" applyFont="1" applyFill="1" applyBorder="1"/>
    <xf numFmtId="167" fontId="45" fillId="0" borderId="0" xfId="4" applyNumberFormat="1" applyFont="1" applyFill="1" applyBorder="1"/>
    <xf numFmtId="164" fontId="45" fillId="0" borderId="0" xfId="1" applyNumberFormat="1" applyFont="1" applyFill="1" applyBorder="1"/>
    <xf numFmtId="0" fontId="15" fillId="0" borderId="0" xfId="0" applyFont="1" applyFill="1" applyBorder="1" applyAlignment="1">
      <alignment vertical="center"/>
    </xf>
    <xf numFmtId="0" fontId="15" fillId="0" borderId="0" xfId="0" applyFont="1" applyFill="1" applyBorder="1" applyAlignment="1">
      <alignment horizontal="center" vertical="center"/>
    </xf>
    <xf numFmtId="9" fontId="15" fillId="0" borderId="0" xfId="0" applyNumberFormat="1" applyFont="1" applyFill="1" applyBorder="1" applyAlignment="1">
      <alignment horizontal="center" vertical="center"/>
    </xf>
    <xf numFmtId="0" fontId="19" fillId="0" borderId="0" xfId="0" applyFont="1" applyFill="1" applyBorder="1"/>
    <xf numFmtId="0" fontId="19" fillId="0" borderId="0" xfId="0" applyFont="1" applyFill="1" applyBorder="1" applyAlignment="1">
      <alignment vertical="center"/>
    </xf>
    <xf numFmtId="164" fontId="19" fillId="0" borderId="0" xfId="1" applyNumberFormat="1" applyFont="1" applyFill="1" applyBorder="1" applyAlignment="1">
      <alignment vertical="center"/>
    </xf>
    <xf numFmtId="164" fontId="19" fillId="0" borderId="0" xfId="0" applyNumberFormat="1" applyFont="1" applyFill="1" applyBorder="1" applyAlignment="1">
      <alignment vertical="center"/>
    </xf>
    <xf numFmtId="164" fontId="19" fillId="0" borderId="0" xfId="0" applyNumberFormat="1" applyFont="1" applyFill="1" applyBorder="1"/>
    <xf numFmtId="167" fontId="19" fillId="0" borderId="0" xfId="4" applyNumberFormat="1" applyFont="1" applyFill="1" applyBorder="1"/>
    <xf numFmtId="164" fontId="19" fillId="0" borderId="0" xfId="1" applyNumberFormat="1" applyFont="1" applyFill="1" applyBorder="1"/>
    <xf numFmtId="9" fontId="45" fillId="0" borderId="0" xfId="0" applyNumberFormat="1" applyFont="1" applyFill="1" applyBorder="1" applyAlignment="1">
      <alignment vertical="center"/>
    </xf>
    <xf numFmtId="0" fontId="44" fillId="0" borderId="0" xfId="0" applyFont="1" applyFill="1" applyBorder="1"/>
    <xf numFmtId="164" fontId="44" fillId="0" borderId="0" xfId="0" applyNumberFormat="1" applyFont="1" applyFill="1" applyBorder="1"/>
    <xf numFmtId="164" fontId="44" fillId="0" borderId="0" xfId="1" applyNumberFormat="1" applyFont="1" applyFill="1" applyBorder="1" applyAlignment="1">
      <alignment vertical="center"/>
    </xf>
    <xf numFmtId="9" fontId="44" fillId="0" borderId="0" xfId="0" applyNumberFormat="1" applyFont="1" applyFill="1" applyBorder="1" applyAlignment="1">
      <alignment vertical="center"/>
    </xf>
    <xf numFmtId="0" fontId="44" fillId="0" borderId="0" xfId="0" applyFont="1" applyFill="1" applyBorder="1" applyAlignment="1">
      <alignment horizontal="center"/>
    </xf>
    <xf numFmtId="0" fontId="44" fillId="0" borderId="0" xfId="0" applyFont="1" applyFill="1" applyBorder="1" applyAlignment="1">
      <alignment horizontal="center" wrapText="1"/>
    </xf>
    <xf numFmtId="10" fontId="45" fillId="0" borderId="0" xfId="0" quotePrefix="1" applyNumberFormat="1" applyFont="1" applyFill="1" applyBorder="1" applyAlignment="1">
      <alignment vertical="center"/>
    </xf>
    <xf numFmtId="165" fontId="45" fillId="0" borderId="0" xfId="2" applyNumberFormat="1" applyFont="1" applyFill="1" applyBorder="1" applyAlignment="1">
      <alignment vertical="center"/>
    </xf>
    <xf numFmtId="6" fontId="45" fillId="0" borderId="0" xfId="0" applyNumberFormat="1" applyFont="1" applyFill="1" applyBorder="1" applyAlignment="1">
      <alignment vertical="center"/>
    </xf>
    <xf numFmtId="37" fontId="45" fillId="0" borderId="0" xfId="0" applyNumberFormat="1" applyFont="1" applyFill="1" applyBorder="1"/>
    <xf numFmtId="42" fontId="45" fillId="0" borderId="0" xfId="1" applyNumberFormat="1" applyFont="1" applyFill="1" applyBorder="1"/>
    <xf numFmtId="0" fontId="45" fillId="0" borderId="0" xfId="0" applyFont="1" applyFill="1" applyBorder="1" applyAlignment="1">
      <alignment wrapText="1"/>
    </xf>
    <xf numFmtId="9" fontId="45" fillId="0" borderId="0" xfId="0" applyNumberFormat="1" applyFont="1" applyFill="1" applyBorder="1"/>
    <xf numFmtId="166" fontId="45" fillId="0" borderId="0" xfId="0" applyNumberFormat="1" applyFont="1" applyFill="1" applyBorder="1"/>
    <xf numFmtId="171" fontId="45" fillId="0" borderId="0" xfId="2" applyNumberFormat="1" applyFont="1" applyFill="1" applyBorder="1"/>
    <xf numFmtId="171" fontId="45" fillId="0" borderId="0" xfId="0" applyNumberFormat="1" applyFont="1" applyFill="1" applyBorder="1"/>
    <xf numFmtId="39" fontId="45" fillId="0" borderId="0" xfId="0" applyNumberFormat="1" applyFont="1" applyFill="1" applyBorder="1"/>
    <xf numFmtId="6" fontId="45" fillId="0" borderId="0" xfId="0" applyNumberFormat="1" applyFont="1" applyFill="1" applyBorder="1"/>
    <xf numFmtId="5" fontId="45" fillId="0" borderId="0" xfId="1" applyNumberFormat="1" applyFont="1" applyFill="1" applyBorder="1" applyAlignment="1">
      <alignment horizontal="right" vertical="center"/>
    </xf>
    <xf numFmtId="5" fontId="45" fillId="0" borderId="0" xfId="0" applyNumberFormat="1" applyFont="1" applyFill="1" applyBorder="1" applyAlignment="1">
      <alignment horizontal="right" vertical="center"/>
    </xf>
    <xf numFmtId="5" fontId="45" fillId="0" borderId="0" xfId="0" applyNumberFormat="1" applyFont="1" applyFill="1" applyBorder="1" applyAlignment="1">
      <alignment horizontal="right"/>
    </xf>
    <xf numFmtId="10" fontId="45" fillId="0" borderId="0" xfId="0" applyNumberFormat="1" applyFont="1" applyFill="1" applyBorder="1" applyAlignment="1">
      <alignment vertical="center"/>
    </xf>
    <xf numFmtId="164" fontId="44" fillId="0" borderId="0" xfId="1" applyNumberFormat="1" applyFont="1" applyFill="1" applyBorder="1" applyAlignment="1">
      <alignment horizontal="right" vertical="center"/>
    </xf>
    <xf numFmtId="0" fontId="0" fillId="0" borderId="0" xfId="0" quotePrefix="1" applyFont="1" applyBorder="1" applyAlignment="1">
      <alignment horizontal="left" vertical="center"/>
    </xf>
    <xf numFmtId="164" fontId="1" fillId="0" borderId="0" xfId="1" applyNumberFormat="1" applyFont="1" applyFill="1"/>
    <xf numFmtId="164" fontId="1" fillId="0" borderId="0" xfId="1" applyNumberFormat="1" applyFont="1"/>
    <xf numFmtId="0" fontId="49" fillId="0" borderId="0" xfId="0" applyFont="1" applyBorder="1" applyAlignment="1">
      <alignment vertical="center"/>
    </xf>
    <xf numFmtId="0" fontId="0" fillId="0" borderId="0" xfId="0" applyFont="1" applyBorder="1" applyAlignment="1">
      <alignment horizontal="left" vertical="center"/>
    </xf>
    <xf numFmtId="0" fontId="0" fillId="0" borderId="0" xfId="0" applyFont="1" applyAlignment="1">
      <alignment vertical="center"/>
    </xf>
    <xf numFmtId="0" fontId="1" fillId="0" borderId="0" xfId="0" applyFont="1"/>
    <xf numFmtId="0" fontId="45" fillId="37" borderId="11" xfId="38" quotePrefix="1" applyFont="1" applyFill="1" applyBorder="1" applyAlignment="1">
      <alignment horizontal="center" vertical="center" wrapText="1"/>
    </xf>
    <xf numFmtId="0" fontId="0" fillId="0" borderId="11" xfId="0" applyFont="1" applyBorder="1"/>
    <xf numFmtId="164" fontId="1" fillId="0" borderId="11" xfId="1" applyNumberFormat="1" applyFont="1" applyFill="1" applyBorder="1"/>
    <xf numFmtId="164" fontId="0" fillId="0" borderId="11" xfId="0" applyNumberFormat="1" applyFont="1" applyBorder="1"/>
    <xf numFmtId="164" fontId="1" fillId="0" borderId="11" xfId="1" applyNumberFormat="1" applyFont="1" applyBorder="1"/>
    <xf numFmtId="10" fontId="1" fillId="0" borderId="11" xfId="2" applyNumberFormat="1" applyFont="1" applyBorder="1"/>
    <xf numFmtId="41" fontId="1" fillId="0" borderId="11" xfId="236" applyFont="1" applyFill="1" applyBorder="1"/>
    <xf numFmtId="41" fontId="1" fillId="0" borderId="11" xfId="236" applyFont="1" applyBorder="1"/>
    <xf numFmtId="0" fontId="0" fillId="0" borderId="11" xfId="0" applyFont="1" applyBorder="1" applyAlignment="1">
      <alignment horizontal="right"/>
    </xf>
    <xf numFmtId="41" fontId="1" fillId="0" borderId="12" xfId="236" applyFont="1" applyFill="1" applyBorder="1"/>
    <xf numFmtId="41" fontId="1" fillId="0" borderId="12" xfId="236" applyFont="1" applyBorder="1"/>
    <xf numFmtId="10" fontId="1" fillId="0" borderId="12" xfId="2" applyNumberFormat="1" applyFont="1" applyBorder="1"/>
    <xf numFmtId="164" fontId="0" fillId="0" borderId="13" xfId="0" applyNumberFormat="1" applyFont="1" applyBorder="1"/>
    <xf numFmtId="10" fontId="1" fillId="0" borderId="13" xfId="2" applyNumberFormat="1" applyFont="1" applyBorder="1"/>
    <xf numFmtId="0" fontId="0" fillId="36" borderId="0" xfId="0" applyFont="1" applyFill="1" applyBorder="1"/>
    <xf numFmtId="0" fontId="0" fillId="36" borderId="0" xfId="0" applyFont="1" applyFill="1"/>
    <xf numFmtId="10" fontId="0" fillId="36" borderId="0" xfId="0" applyNumberFormat="1" applyFont="1" applyFill="1"/>
    <xf numFmtId="0" fontId="22" fillId="0" borderId="11" xfId="0" quotePrefix="1" applyFont="1" applyBorder="1" applyAlignment="1">
      <alignment vertical="center"/>
    </xf>
    <xf numFmtId="0" fontId="0" fillId="0" borderId="11" xfId="0" applyFont="1" applyFill="1" applyBorder="1"/>
    <xf numFmtId="42" fontId="1" fillId="0" borderId="11" xfId="237" applyFont="1" applyBorder="1"/>
    <xf numFmtId="44" fontId="0" fillId="0" borderId="13" xfId="0" applyNumberFormat="1" applyFont="1" applyBorder="1"/>
    <xf numFmtId="164" fontId="1" fillId="0" borderId="13" xfId="1" applyNumberFormat="1" applyFont="1" applyBorder="1"/>
    <xf numFmtId="0" fontId="0" fillId="37" borderId="11" xfId="0" applyFont="1" applyFill="1" applyBorder="1" applyAlignment="1">
      <alignment horizontal="center" vertical="center" wrapText="1"/>
    </xf>
    <xf numFmtId="0" fontId="49" fillId="0" borderId="0" xfId="0" applyFont="1" applyAlignment="1">
      <alignment horizontal="left" vertical="center"/>
    </xf>
    <xf numFmtId="0" fontId="38" fillId="0" borderId="11" xfId="38" quotePrefix="1" applyFont="1" applyFill="1" applyBorder="1" applyAlignment="1">
      <alignment horizontal="left" vertical="center" wrapText="1"/>
    </xf>
    <xf numFmtId="0" fontId="49" fillId="0" borderId="0" xfId="0" applyFont="1" applyFill="1" applyAlignment="1">
      <alignment horizontal="left" vertical="center"/>
    </xf>
    <xf numFmtId="0" fontId="0" fillId="37" borderId="14" xfId="0" applyFont="1" applyFill="1" applyBorder="1" applyAlignment="1">
      <alignment horizontal="center" vertical="center" wrapText="1"/>
    </xf>
    <xf numFmtId="0" fontId="0" fillId="37" borderId="12" xfId="0" applyFont="1" applyFill="1" applyBorder="1" applyAlignment="1">
      <alignment horizontal="center" vertical="center" wrapText="1"/>
    </xf>
    <xf numFmtId="0" fontId="0" fillId="37" borderId="17" xfId="0" applyFont="1" applyFill="1" applyBorder="1" applyAlignment="1">
      <alignment horizontal="center" vertical="center" wrapText="1"/>
    </xf>
    <xf numFmtId="0" fontId="0" fillId="37" borderId="12" xfId="0" applyFont="1" applyFill="1" applyBorder="1" applyAlignment="1">
      <alignment vertical="center"/>
    </xf>
    <xf numFmtId="0" fontId="0" fillId="37" borderId="17" xfId="0" applyFont="1" applyFill="1" applyBorder="1" applyAlignment="1">
      <alignment vertical="center"/>
    </xf>
    <xf numFmtId="0" fontId="0" fillId="0" borderId="11" xfId="0" quotePrefix="1" applyFont="1" applyBorder="1" applyAlignment="1">
      <alignment horizontal="right" vertical="center"/>
    </xf>
    <xf numFmtId="164" fontId="1" fillId="0" borderId="11" xfId="1" applyNumberFormat="1" applyFont="1" applyBorder="1" applyAlignment="1">
      <alignment horizontal="center" vertical="center"/>
    </xf>
    <xf numFmtId="0" fontId="0" fillId="37" borderId="11" xfId="0" applyFont="1" applyFill="1" applyBorder="1" applyAlignment="1">
      <alignment horizontal="center" vertical="center"/>
    </xf>
    <xf numFmtId="0" fontId="0" fillId="36" borderId="11" xfId="0" applyFont="1" applyFill="1" applyBorder="1"/>
    <xf numFmtId="167" fontId="1" fillId="0" borderId="11" xfId="4" applyNumberFormat="1" applyFont="1" applyBorder="1"/>
    <xf numFmtId="167" fontId="1" fillId="0" borderId="12" xfId="4" applyNumberFormat="1" applyFont="1" applyBorder="1"/>
    <xf numFmtId="0" fontId="0" fillId="0" borderId="0" xfId="0" applyFill="1" applyAlignment="1">
      <alignment vertical="center"/>
    </xf>
    <xf numFmtId="164" fontId="1" fillId="0" borderId="18" xfId="1"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0" fontId="45" fillId="37" borderId="11" xfId="38" quotePrefix="1" applyFont="1" applyFill="1" applyBorder="1" applyAlignment="1">
      <alignment horizontal="left" vertical="center" wrapText="1"/>
    </xf>
    <xf numFmtId="0" fontId="0" fillId="37" borderId="11" xfId="0" applyFont="1" applyFill="1" applyBorder="1" applyAlignment="1">
      <alignment horizontal="left" vertical="center"/>
    </xf>
    <xf numFmtId="0" fontId="0" fillId="0" borderId="0" xfId="0" applyFill="1" applyBorder="1"/>
    <xf numFmtId="0" fontId="0" fillId="0" borderId="0" xfId="0" applyFill="1" applyBorder="1" applyAlignment="1">
      <alignment vertical="center"/>
    </xf>
    <xf numFmtId="0" fontId="49" fillId="0" borderId="0" xfId="0" applyFont="1" applyAlignment="1">
      <alignment vertical="center"/>
    </xf>
    <xf numFmtId="0" fontId="44" fillId="0" borderId="0" xfId="38" quotePrefix="1" applyFont="1" applyFill="1" applyBorder="1" applyAlignment="1">
      <alignment vertical="center" wrapText="1"/>
    </xf>
    <xf numFmtId="0" fontId="44" fillId="0" borderId="0" xfId="38" quotePrefix="1" applyFont="1" applyFill="1" applyBorder="1" applyAlignment="1"/>
    <xf numFmtId="164" fontId="1" fillId="0" borderId="0" xfId="1" quotePrefix="1" applyNumberFormat="1" applyFont="1" applyFill="1" applyBorder="1" applyAlignment="1">
      <alignment horizontal="center"/>
    </xf>
    <xf numFmtId="164" fontId="0" fillId="0" borderId="0" xfId="1" applyNumberFormat="1" applyFont="1" applyFill="1" applyBorder="1"/>
    <xf numFmtId="164" fontId="1" fillId="0" borderId="0" xfId="1" quotePrefix="1" applyNumberFormat="1" applyFont="1" applyFill="1" applyBorder="1" applyAlignment="1">
      <alignment horizontal="center" vertical="center"/>
    </xf>
    <xf numFmtId="0" fontId="0" fillId="0" borderId="0" xfId="0" applyFont="1" applyFill="1" applyBorder="1" applyAlignment="1">
      <alignment horizontal="center" vertical="center" wrapText="1"/>
    </xf>
    <xf numFmtId="164" fontId="1" fillId="0" borderId="0" xfId="1" applyNumberFormat="1" applyFont="1" applyFill="1" applyBorder="1"/>
    <xf numFmtId="164" fontId="1" fillId="0" borderId="11" xfId="1" applyNumberFormat="1" applyFont="1" applyFill="1" applyBorder="1" applyAlignment="1">
      <alignment horizontal="right" vertical="center"/>
    </xf>
    <xf numFmtId="164" fontId="1" fillId="0" borderId="11" xfId="1" quotePrefix="1" applyNumberFormat="1" applyFont="1" applyFill="1" applyBorder="1" applyAlignment="1">
      <alignment horizontal="center" vertical="center"/>
    </xf>
    <xf numFmtId="164" fontId="45" fillId="0" borderId="11" xfId="1" applyNumberFormat="1" applyFont="1" applyFill="1" applyBorder="1"/>
    <xf numFmtId="0" fontId="18" fillId="37" borderId="17" xfId="0" applyFont="1" applyFill="1" applyBorder="1" applyAlignment="1">
      <alignment horizontal="center" vertical="center" wrapText="1"/>
    </xf>
    <xf numFmtId="0" fontId="38" fillId="0" borderId="19" xfId="38" quotePrefix="1" applyFont="1" applyFill="1" applyBorder="1" applyAlignment="1"/>
    <xf numFmtId="0" fontId="44" fillId="0" borderId="20" xfId="38" quotePrefix="1" applyFont="1" applyFill="1" applyBorder="1" applyAlignment="1">
      <alignment vertical="center"/>
    </xf>
    <xf numFmtId="0" fontId="44" fillId="0" borderId="21" xfId="38" quotePrefix="1" applyFont="1" applyFill="1" applyBorder="1" applyAlignment="1">
      <alignment vertical="center"/>
    </xf>
    <xf numFmtId="0" fontId="44" fillId="0" borderId="20" xfId="38" quotePrefix="1" applyFont="1" applyFill="1" applyBorder="1" applyAlignment="1"/>
    <xf numFmtId="0" fontId="44" fillId="0" borderId="21" xfId="38" quotePrefix="1" applyFont="1" applyFill="1" applyBorder="1" applyAlignment="1"/>
    <xf numFmtId="0" fontId="0" fillId="0" borderId="0" xfId="0" applyFont="1" applyFill="1" applyAlignment="1">
      <alignment wrapText="1"/>
    </xf>
    <xf numFmtId="0" fontId="0" fillId="0" borderId="0" xfId="0" applyFont="1" applyFill="1" applyAlignment="1"/>
    <xf numFmtId="0" fontId="0" fillId="39" borderId="0" xfId="0" applyFont="1" applyFill="1"/>
    <xf numFmtId="0" fontId="0" fillId="0" borderId="0" xfId="0" applyAlignment="1">
      <alignment horizontal="right"/>
    </xf>
    <xf numFmtId="0" fontId="41" fillId="0" borderId="0" xfId="0" quotePrefix="1" applyFont="1" applyAlignment="1">
      <alignment horizontal="center" wrapText="1"/>
    </xf>
    <xf numFmtId="167" fontId="0" fillId="0" borderId="0" xfId="0" applyNumberFormat="1" applyFont="1"/>
    <xf numFmtId="0" fontId="0" fillId="0" borderId="0" xfId="0" quotePrefix="1" applyFont="1" applyFill="1" applyBorder="1" applyAlignment="1">
      <alignment horizontal="left" vertical="center"/>
    </xf>
    <xf numFmtId="0" fontId="45" fillId="0" borderId="11" xfId="38" quotePrefix="1" applyFont="1" applyFill="1" applyBorder="1" applyAlignment="1">
      <alignment horizontal="center" vertical="center" wrapText="1"/>
    </xf>
    <xf numFmtId="164" fontId="0" fillId="0" borderId="11" xfId="0" applyNumberFormat="1" applyFont="1" applyFill="1" applyBorder="1"/>
    <xf numFmtId="164" fontId="0" fillId="0" borderId="13" xfId="0" applyNumberFormat="1" applyFont="1" applyFill="1" applyBorder="1"/>
    <xf numFmtId="0" fontId="44" fillId="37" borderId="11" xfId="38" quotePrefix="1" applyFont="1" applyFill="1" applyBorder="1" applyAlignment="1">
      <alignment horizontal="center" vertical="center" wrapText="1"/>
    </xf>
    <xf numFmtId="0" fontId="18" fillId="37" borderId="15" xfId="0" applyFont="1" applyFill="1" applyBorder="1" applyAlignment="1">
      <alignment horizontal="center" vertical="center" wrapText="1"/>
    </xf>
    <xf numFmtId="0" fontId="18" fillId="37" borderId="16" xfId="0" applyFont="1" applyFill="1" applyBorder="1" applyAlignment="1">
      <alignment horizontal="center" vertical="center" wrapText="1"/>
    </xf>
    <xf numFmtId="0" fontId="18" fillId="37" borderId="11" xfId="0" applyFont="1" applyFill="1" applyBorder="1" applyAlignment="1">
      <alignment horizontal="center" vertical="center" wrapText="1"/>
    </xf>
    <xf numFmtId="0" fontId="0" fillId="0" borderId="0" xfId="0" applyFont="1" applyFill="1" applyAlignment="1">
      <alignment vertical="center"/>
    </xf>
    <xf numFmtId="0" fontId="49" fillId="0" borderId="0" xfId="0" applyFont="1" applyFill="1" applyAlignment="1">
      <alignment vertical="center"/>
    </xf>
    <xf numFmtId="0" fontId="18" fillId="0" borderId="0" xfId="0" applyFont="1" applyFill="1" applyAlignment="1">
      <alignment vertical="center"/>
    </xf>
    <xf numFmtId="0" fontId="0" fillId="33" borderId="11" xfId="0" applyFont="1" applyFill="1" applyBorder="1" applyAlignment="1">
      <alignment horizontal="center" vertical="center" wrapText="1"/>
    </xf>
    <xf numFmtId="43" fontId="45" fillId="0" borderId="0" xfId="4" applyFont="1" applyFill="1" applyBorder="1" applyAlignment="1">
      <alignment horizontal="center" vertical="center"/>
    </xf>
    <xf numFmtId="0" fontId="0" fillId="0" borderId="0" xfId="0" applyFont="1" applyFill="1" applyBorder="1" applyAlignment="1">
      <alignment vertical="center" wrapText="1"/>
    </xf>
    <xf numFmtId="43" fontId="38" fillId="0" borderId="0" xfId="4" applyFont="1" applyFill="1" applyBorder="1" applyAlignment="1">
      <alignment vertical="center"/>
    </xf>
    <xf numFmtId="0" fontId="0" fillId="0" borderId="11" xfId="0" applyFont="1" applyFill="1" applyBorder="1" applyAlignment="1">
      <alignment horizontal="right"/>
    </xf>
    <xf numFmtId="0" fontId="45" fillId="0" borderId="22" xfId="0" applyFont="1" applyFill="1" applyBorder="1"/>
    <xf numFmtId="0" fontId="0" fillId="0" borderId="22" xfId="0" applyFont="1" applyFill="1" applyBorder="1"/>
    <xf numFmtId="167" fontId="0" fillId="0" borderId="22" xfId="4" applyNumberFormat="1" applyFont="1" applyFill="1" applyBorder="1"/>
    <xf numFmtId="43" fontId="53" fillId="0" borderId="0" xfId="4" applyFont="1" applyFill="1" applyBorder="1" applyAlignment="1">
      <alignment vertical="center" wrapText="1"/>
    </xf>
    <xf numFmtId="167" fontId="5" fillId="33" borderId="11" xfId="4" applyNumberFormat="1" applyFont="1" applyFill="1" applyBorder="1" applyAlignment="1">
      <alignment horizontal="center" vertical="center" wrapText="1"/>
    </xf>
    <xf numFmtId="164" fontId="5" fillId="0" borderId="11" xfId="1" applyNumberFormat="1" applyFont="1" applyFill="1" applyBorder="1"/>
    <xf numFmtId="164" fontId="54" fillId="0" borderId="11" xfId="1" applyNumberFormat="1" applyFont="1" applyFill="1" applyBorder="1"/>
    <xf numFmtId="168" fontId="5" fillId="0" borderId="11" xfId="2" applyNumberFormat="1" applyFont="1" applyFill="1" applyBorder="1"/>
    <xf numFmtId="167" fontId="5" fillId="0" borderId="11" xfId="4" applyNumberFormat="1" applyFont="1" applyFill="1" applyBorder="1"/>
    <xf numFmtId="167" fontId="54" fillId="0" borderId="11" xfId="4" applyNumberFormat="1" applyFont="1" applyFill="1" applyBorder="1"/>
    <xf numFmtId="167" fontId="5" fillId="0" borderId="12" xfId="4" applyNumberFormat="1" applyFont="1" applyFill="1" applyBorder="1"/>
    <xf numFmtId="167" fontId="54" fillId="0" borderId="12" xfId="4" applyNumberFormat="1" applyFont="1" applyFill="1" applyBorder="1"/>
    <xf numFmtId="168" fontId="5" fillId="0" borderId="12" xfId="2" applyNumberFormat="1" applyFont="1" applyFill="1" applyBorder="1"/>
    <xf numFmtId="44" fontId="0" fillId="0" borderId="0" xfId="0" applyNumberFormat="1" applyFont="1" applyFill="1"/>
    <xf numFmtId="44" fontId="54" fillId="0" borderId="13" xfId="1" applyFont="1" applyFill="1" applyBorder="1"/>
    <xf numFmtId="164" fontId="54" fillId="0" borderId="13" xfId="1" applyNumberFormat="1" applyFont="1" applyFill="1" applyBorder="1"/>
    <xf numFmtId="168" fontId="5" fillId="0" borderId="13" xfId="2" applyNumberFormat="1" applyFont="1" applyFill="1" applyBorder="1"/>
    <xf numFmtId="0" fontId="51" fillId="0" borderId="11" xfId="0" applyFont="1" applyFill="1" applyBorder="1" applyAlignment="1">
      <alignment horizontal="center" vertical="center"/>
    </xf>
    <xf numFmtId="0" fontId="0" fillId="0" borderId="11" xfId="0" applyFont="1" applyFill="1" applyBorder="1" applyAlignment="1">
      <alignment horizontal="center" vertical="center" wrapText="1"/>
    </xf>
    <xf numFmtId="43" fontId="0" fillId="0" borderId="11" xfId="4" applyFont="1" applyFill="1" applyBorder="1"/>
    <xf numFmtId="43" fontId="0" fillId="0" borderId="12" xfId="4" applyFont="1" applyFill="1" applyBorder="1"/>
    <xf numFmtId="170" fontId="0" fillId="0" borderId="13" xfId="0" applyNumberFormat="1" applyFont="1" applyFill="1" applyBorder="1"/>
    <xf numFmtId="0" fontId="45" fillId="33" borderId="11" xfId="0" applyFont="1" applyFill="1" applyBorder="1" applyAlignment="1">
      <alignment horizontal="left" vertical="center"/>
    </xf>
    <xf numFmtId="0" fontId="0" fillId="33" borderId="11" xfId="0" applyFont="1" applyFill="1" applyBorder="1" applyAlignment="1">
      <alignment horizontal="left" vertical="center" wrapText="1"/>
    </xf>
    <xf numFmtId="0" fontId="0" fillId="37" borderId="11" xfId="0" applyFont="1" applyFill="1" applyBorder="1" applyAlignment="1">
      <alignment horizontal="left" vertical="center" wrapText="1"/>
    </xf>
    <xf numFmtId="0" fontId="0" fillId="39" borderId="0" xfId="0" applyFill="1"/>
    <xf numFmtId="0" fontId="18" fillId="0" borderId="0" xfId="0" applyFont="1" applyFill="1" applyAlignment="1">
      <alignment horizontal="center" vertical="center"/>
    </xf>
    <xf numFmtId="3" fontId="45" fillId="0" borderId="11" xfId="3" applyNumberFormat="1" applyFont="1" applyBorder="1"/>
    <xf numFmtId="3" fontId="45" fillId="0" borderId="12" xfId="3" applyNumberFormat="1" applyFont="1" applyBorder="1"/>
    <xf numFmtId="3" fontId="0" fillId="0" borderId="13" xfId="0" applyNumberFormat="1" applyFont="1" applyBorder="1"/>
    <xf numFmtId="0" fontId="0" fillId="0" borderId="0" xfId="0" applyFont="1" applyFill="1" applyAlignment="1">
      <alignment horizontal="center" vertical="center"/>
    </xf>
    <xf numFmtId="167" fontId="0" fillId="0" borderId="11" xfId="4" applyNumberFormat="1" applyFont="1" applyBorder="1"/>
    <xf numFmtId="167" fontId="45" fillId="0" borderId="11" xfId="4" applyNumberFormat="1" applyFont="1" applyBorder="1"/>
    <xf numFmtId="0" fontId="45" fillId="0" borderId="11" xfId="0" applyFont="1" applyBorder="1"/>
    <xf numFmtId="167" fontId="45" fillId="0" borderId="12" xfId="4" applyNumberFormat="1" applyFont="1" applyBorder="1"/>
    <xf numFmtId="167" fontId="0" fillId="0" borderId="13" xfId="4" applyNumberFormat="1" applyFont="1" applyBorder="1"/>
    <xf numFmtId="0" fontId="45" fillId="0" borderId="12" xfId="0" applyFont="1" applyBorder="1"/>
    <xf numFmtId="0" fontId="0" fillId="33" borderId="11" xfId="0" applyFont="1" applyFill="1" applyBorder="1" applyAlignment="1">
      <alignment horizontal="left" vertical="center"/>
    </xf>
    <xf numFmtId="0" fontId="45" fillId="33" borderId="11" xfId="3" applyFont="1" applyFill="1" applyBorder="1" applyAlignment="1">
      <alignment horizontal="center" vertical="center" wrapText="1"/>
    </xf>
    <xf numFmtId="0" fontId="0" fillId="0" borderId="11" xfId="0" applyFont="1" applyBorder="1" applyAlignment="1">
      <alignment horizontal="center" vertical="center" wrapText="1"/>
    </xf>
    <xf numFmtId="0" fontId="18" fillId="0" borderId="0" xfId="0" applyFont="1" applyAlignment="1">
      <alignment horizontal="center" vertical="center" wrapText="1"/>
    </xf>
    <xf numFmtId="0" fontId="48" fillId="0" borderId="0" xfId="0" applyFont="1" applyFill="1" applyBorder="1" applyAlignment="1">
      <alignment horizontal="left" vertical="top"/>
    </xf>
    <xf numFmtId="0" fontId="2" fillId="0" borderId="0" xfId="0" applyFont="1" applyFill="1" applyBorder="1" applyAlignment="1">
      <alignment horizontal="left" vertical="top"/>
    </xf>
    <xf numFmtId="0" fontId="0" fillId="0" borderId="0" xfId="0" applyFont="1" applyAlignment="1">
      <alignment horizontal="left" vertical="top"/>
    </xf>
    <xf numFmtId="0" fontId="0" fillId="0" borderId="0" xfId="0" applyFont="1" applyAlignment="1">
      <alignment horizontal="left" vertical="top" wrapText="1"/>
    </xf>
    <xf numFmtId="0" fontId="52" fillId="33" borderId="11" xfId="0" applyFont="1" applyFill="1" applyBorder="1" applyAlignment="1" applyProtection="1">
      <alignment horizontal="center" wrapText="1" readingOrder="1"/>
      <protection locked="0"/>
    </xf>
    <xf numFmtId="43" fontId="0" fillId="0" borderId="13" xfId="4" applyFont="1" applyFill="1" applyBorder="1"/>
    <xf numFmtId="165" fontId="44" fillId="0" borderId="0" xfId="2" applyNumberFormat="1" applyFont="1" applyFill="1" applyBorder="1" applyAlignment="1">
      <alignment vertical="center"/>
    </xf>
    <xf numFmtId="0" fontId="50" fillId="38" borderId="24" xfId="0" applyFont="1" applyFill="1" applyBorder="1" applyAlignment="1">
      <alignment horizontal="left" vertical="top" wrapText="1"/>
    </xf>
    <xf numFmtId="0" fontId="2" fillId="0" borderId="24" xfId="0" applyFont="1" applyFill="1" applyBorder="1" applyAlignment="1">
      <alignment horizontal="left" vertical="top" wrapText="1"/>
    </xf>
    <xf numFmtId="0" fontId="55" fillId="34" borderId="24" xfId="0" applyFont="1" applyFill="1" applyBorder="1" applyAlignment="1">
      <alignment horizontal="left" vertical="top" wrapText="1"/>
    </xf>
    <xf numFmtId="0" fontId="3" fillId="34" borderId="24" xfId="0" applyFont="1" applyFill="1" applyBorder="1" applyAlignment="1">
      <alignment horizontal="left" vertical="top" wrapText="1"/>
    </xf>
    <xf numFmtId="0" fontId="39" fillId="0" borderId="24" xfId="0" applyFont="1" applyFill="1" applyBorder="1" applyAlignment="1">
      <alignment horizontal="left" vertical="top" wrapText="1"/>
    </xf>
    <xf numFmtId="0" fontId="56" fillId="0" borderId="20" xfId="38" quotePrefix="1" applyFont="1" applyFill="1" applyBorder="1" applyAlignment="1"/>
    <xf numFmtId="0" fontId="56" fillId="0" borderId="21" xfId="38" quotePrefix="1" applyFont="1" applyFill="1" applyBorder="1" applyAlignment="1"/>
    <xf numFmtId="0" fontId="0" fillId="0" borderId="0" xfId="0" applyFont="1" applyAlignment="1">
      <alignment wrapText="1"/>
    </xf>
    <xf numFmtId="0" fontId="57" fillId="37" borderId="17" xfId="238" applyFont="1" applyFill="1" applyBorder="1" applyAlignment="1">
      <alignment horizontal="center" vertical="center" wrapText="1"/>
    </xf>
    <xf numFmtId="171" fontId="58" fillId="0" borderId="0" xfId="0" applyNumberFormat="1" applyFont="1" applyFill="1" applyBorder="1" applyAlignment="1">
      <alignment horizontal="left" vertical="top"/>
    </xf>
    <xf numFmtId="0" fontId="9" fillId="2" borderId="11" xfId="9" applyBorder="1"/>
    <xf numFmtId="41" fontId="9" fillId="2" borderId="11" xfId="9" applyNumberFormat="1" applyBorder="1"/>
    <xf numFmtId="167" fontId="9" fillId="2" borderId="11" xfId="9" applyNumberFormat="1" applyBorder="1"/>
    <xf numFmtId="10" fontId="9" fillId="2" borderId="11" xfId="9" applyNumberFormat="1" applyBorder="1"/>
    <xf numFmtId="9" fontId="9" fillId="2" borderId="0" xfId="9" applyNumberFormat="1"/>
    <xf numFmtId="0" fontId="9" fillId="2" borderId="0" xfId="9"/>
    <xf numFmtId="164" fontId="9" fillId="2" borderId="0" xfId="9" applyNumberFormat="1"/>
    <xf numFmtId="164" fontId="9" fillId="2" borderId="0" xfId="9" applyNumberFormat="1" applyBorder="1"/>
    <xf numFmtId="0" fontId="9" fillId="2" borderId="0" xfId="9" applyBorder="1"/>
    <xf numFmtId="0" fontId="0" fillId="37" borderId="11" xfId="0" applyFont="1" applyFill="1" applyBorder="1" applyAlignment="1">
      <alignment horizontal="center" vertical="center" wrapText="1"/>
    </xf>
    <xf numFmtId="0" fontId="0" fillId="37" borderId="14" xfId="0" applyFont="1" applyFill="1" applyBorder="1" applyAlignment="1">
      <alignment horizontal="center" vertical="center" wrapText="1"/>
    </xf>
    <xf numFmtId="0" fontId="3" fillId="34" borderId="24" xfId="0" applyFont="1" applyFill="1" applyBorder="1" applyAlignment="1">
      <alignment horizontal="left" vertical="top" wrapText="1"/>
    </xf>
    <xf numFmtId="0" fontId="3" fillId="35" borderId="24" xfId="0" applyFont="1" applyFill="1" applyBorder="1" applyAlignment="1">
      <alignment horizontal="left" vertical="top" wrapText="1"/>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8" xfId="0" applyFont="1" applyFill="1" applyBorder="1" applyAlignment="1">
      <alignment horizontal="center" vertical="center" wrapText="1"/>
    </xf>
    <xf numFmtId="43" fontId="45" fillId="0" borderId="0" xfId="4" applyFont="1" applyFill="1" applyBorder="1" applyAlignment="1">
      <alignment horizontal="center" vertical="center"/>
    </xf>
    <xf numFmtId="0" fontId="0" fillId="0" borderId="0" xfId="0" applyFont="1" applyFill="1" applyAlignment="1">
      <alignment horizontal="center" vertical="center"/>
    </xf>
    <xf numFmtId="0" fontId="45" fillId="0" borderId="0" xfId="0" applyFont="1" applyFill="1" applyBorder="1" applyAlignment="1">
      <alignment horizontal="center"/>
    </xf>
    <xf numFmtId="0" fontId="44" fillId="0" borderId="0" xfId="0" applyFont="1" applyFill="1" applyBorder="1" applyAlignment="1">
      <alignment horizontal="center"/>
    </xf>
    <xf numFmtId="0" fontId="44" fillId="0" borderId="1" xfId="0" applyFont="1" applyFill="1" applyBorder="1" applyAlignment="1">
      <alignment horizontal="center"/>
    </xf>
  </cellXfs>
  <cellStyles count="239">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7"/>
    <cellStyle name="60% - Accent2 2" xfId="48"/>
    <cellStyle name="60% - Accent3 2" xfId="49"/>
    <cellStyle name="60% - Accent4 2" xfId="50"/>
    <cellStyle name="60% - Accent5 2" xfId="51"/>
    <cellStyle name="60% - Accent6 2" xfId="52"/>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10" builtinId="27" customBuiltin="1"/>
    <cellStyle name="Calculation" xfId="13" builtinId="22" customBuiltin="1"/>
    <cellStyle name="Check Cell" xfId="15" builtinId="23" customBuiltin="1"/>
    <cellStyle name="Comma" xfId="4" builtinId="3"/>
    <cellStyle name="Comma [0]" xfId="236" builtinId="6"/>
    <cellStyle name="Comma [0] 2" xfId="54"/>
    <cellStyle name="Comma [0] 2 2" xfId="55"/>
    <cellStyle name="Comma 10" xfId="56"/>
    <cellStyle name="Comma 11" xfId="53"/>
    <cellStyle name="Comma 2" xfId="37"/>
    <cellStyle name="Comma 2 2" xfId="40"/>
    <cellStyle name="Comma 2 2 10" xfId="58"/>
    <cellStyle name="Comma 2 2 2" xfId="59"/>
    <cellStyle name="Comma 2 2 2 2" xfId="60"/>
    <cellStyle name="Comma 2 2 3" xfId="61"/>
    <cellStyle name="Comma 2 2 4" xfId="62"/>
    <cellStyle name="Comma 2 2 5" xfId="63"/>
    <cellStyle name="Comma 2 2 6" xfId="64"/>
    <cellStyle name="Comma 2 2 7" xfId="65"/>
    <cellStyle name="Comma 2 2 8" xfId="66"/>
    <cellStyle name="Comma 2 2 9" xfId="67"/>
    <cellStyle name="Comma 2 3" xfId="68"/>
    <cellStyle name="Comma 2 3 2" xfId="69"/>
    <cellStyle name="Comma 2 3 3" xfId="70"/>
    <cellStyle name="Comma 2 3 4" xfId="71"/>
    <cellStyle name="Comma 2 3 5" xfId="72"/>
    <cellStyle name="Comma 2 3 6" xfId="73"/>
    <cellStyle name="Comma 2 3 7" xfId="74"/>
    <cellStyle name="Comma 2 3 8" xfId="75"/>
    <cellStyle name="Comma 2 4" xfId="76"/>
    <cellStyle name="Comma 2 5" xfId="77"/>
    <cellStyle name="Comma 2 6" xfId="78"/>
    <cellStyle name="Comma 2 7" xfId="79"/>
    <cellStyle name="Comma 2 8" xfId="80"/>
    <cellStyle name="Comma 2 9" xfId="57"/>
    <cellStyle name="Comma 3" xfId="81"/>
    <cellStyle name="Comma 4" xfId="82"/>
    <cellStyle name="Comma 4 10" xfId="83"/>
    <cellStyle name="Comma 4 11" xfId="84"/>
    <cellStyle name="Comma 4 12" xfId="85"/>
    <cellStyle name="Comma 4 2" xfId="86"/>
    <cellStyle name="Comma 4 2 2" xfId="87"/>
    <cellStyle name="Comma 4 3" xfId="88"/>
    <cellStyle name="Comma 4 4" xfId="89"/>
    <cellStyle name="Comma 4 5" xfId="90"/>
    <cellStyle name="Comma 4 6" xfId="91"/>
    <cellStyle name="Comma 4 7" xfId="92"/>
    <cellStyle name="Comma 4 8" xfId="93"/>
    <cellStyle name="Comma 4 9" xfId="94"/>
    <cellStyle name="Comma 5" xfId="95"/>
    <cellStyle name="Comma 5 2" xfId="96"/>
    <cellStyle name="Comma 5 3" xfId="97"/>
    <cellStyle name="Comma 5 4" xfId="98"/>
    <cellStyle name="Comma 5 5" xfId="99"/>
    <cellStyle name="Comma 5 6" xfId="100"/>
    <cellStyle name="Comma 6" xfId="101"/>
    <cellStyle name="Comma 7" xfId="102"/>
    <cellStyle name="Comma 8" xfId="103"/>
    <cellStyle name="Comma 9" xfId="104"/>
    <cellStyle name="Currency" xfId="1" builtinId="4"/>
    <cellStyle name="Currency [0]" xfId="237" builtinId="7"/>
    <cellStyle name="Currency [0] 2" xfId="106"/>
    <cellStyle name="Currency 2" xfId="43"/>
    <cellStyle name="Currency 2 2" xfId="108"/>
    <cellStyle name="Currency 2 2 2" xfId="109"/>
    <cellStyle name="Currency 2 2 3" xfId="110"/>
    <cellStyle name="Currency 2 2 4" xfId="111"/>
    <cellStyle name="Currency 2 2 5" xfId="112"/>
    <cellStyle name="Currency 2 2 6" xfId="113"/>
    <cellStyle name="Currency 2 3" xfId="114"/>
    <cellStyle name="Currency 2 4" xfId="115"/>
    <cellStyle name="Currency 2 5" xfId="116"/>
    <cellStyle name="Currency 2 6" xfId="107"/>
    <cellStyle name="Currency 3" xfId="117"/>
    <cellStyle name="Currency 3 2" xfId="118"/>
    <cellStyle name="Currency 4" xfId="119"/>
    <cellStyle name="Currency 4 2" xfId="120"/>
    <cellStyle name="Currency 5" xfId="121"/>
    <cellStyle name="Currency 6" xfId="105"/>
    <cellStyle name="Currency 7" xfId="235"/>
    <cellStyle name="Explanatory Text" xfId="17" builtinId="53" customBuiltin="1"/>
    <cellStyle name="F2" xfId="122"/>
    <cellStyle name="F3" xfId="123"/>
    <cellStyle name="F4" xfId="124"/>
    <cellStyle name="F5" xfId="125"/>
    <cellStyle name="F6" xfId="126"/>
    <cellStyle name="F7" xfId="127"/>
    <cellStyle name="F8" xfId="128"/>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38" builtinId="8"/>
    <cellStyle name="Hyperlink 2" xfId="129"/>
    <cellStyle name="Hyperlink 2 2" xfId="130"/>
    <cellStyle name="Input" xfId="11" builtinId="20" customBuiltin="1"/>
    <cellStyle name="Linked Cell" xfId="14" builtinId="24" customBuiltin="1"/>
    <cellStyle name="Neutral 2" xfId="46"/>
    <cellStyle name="Normal" xfId="0" builtinId="0"/>
    <cellStyle name="Normal 10" xfId="131"/>
    <cellStyle name="Normal 11" xfId="132"/>
    <cellStyle name="Normal 11 2" xfId="133"/>
    <cellStyle name="Normal 11 3" xfId="134"/>
    <cellStyle name="Normal 12" xfId="135"/>
    <cellStyle name="Normal 12 2" xfId="136"/>
    <cellStyle name="Normal 13" xfId="137"/>
    <cellStyle name="Normal 13 2" xfId="138"/>
    <cellStyle name="Normal 14" xfId="139"/>
    <cellStyle name="Normal 15" xfId="41"/>
    <cellStyle name="Normal 17" xfId="140"/>
    <cellStyle name="Normal 2" xfId="3"/>
    <cellStyle name="Normal 2 10" xfId="141"/>
    <cellStyle name="Normal 2 11" xfId="142"/>
    <cellStyle name="Normal 2 12" xfId="143"/>
    <cellStyle name="Normal 2 13" xfId="144"/>
    <cellStyle name="Normal 2 14" xfId="145"/>
    <cellStyle name="Normal 2 15" xfId="146"/>
    <cellStyle name="Normal 2 16" xfId="147"/>
    <cellStyle name="Normal 2 17" xfId="148"/>
    <cellStyle name="Normal 2 2" xfId="38"/>
    <cellStyle name="Normal 2 2 10" xfId="149"/>
    <cellStyle name="Normal 2 2 11" xfId="150"/>
    <cellStyle name="Normal 2 2 12" xfId="151"/>
    <cellStyle name="Normal 2 2 13" xfId="152"/>
    <cellStyle name="Normal 2 2 14" xfId="45"/>
    <cellStyle name="Normal 2 2 2" xfId="153"/>
    <cellStyle name="Normal 2 2 2 2" xfId="154"/>
    <cellStyle name="Normal 2 2 3" xfId="155"/>
    <cellStyle name="Normal 2 2 4" xfId="156"/>
    <cellStyle name="Normal 2 2 5" xfId="157"/>
    <cellStyle name="Normal 2 2 6" xfId="158"/>
    <cellStyle name="Normal 2 2 7" xfId="159"/>
    <cellStyle name="Normal 2 2 8" xfId="160"/>
    <cellStyle name="Normal 2 2 9" xfId="161"/>
    <cellStyle name="Normal 2 2_Book2" xfId="162"/>
    <cellStyle name="Normal 2 3" xfId="163"/>
    <cellStyle name="Normal 2 3 2" xfId="164"/>
    <cellStyle name="Normal 2 3 2 2" xfId="165"/>
    <cellStyle name="Normal 2 3 2 3" xfId="166"/>
    <cellStyle name="Normal 2 3 2 4" xfId="167"/>
    <cellStyle name="Normal 2 3 2 5" xfId="168"/>
    <cellStyle name="Normal 2 3 2 6" xfId="169"/>
    <cellStyle name="Normal 2 3 3" xfId="170"/>
    <cellStyle name="Normal 2 3 3 2" xfId="171"/>
    <cellStyle name="Normal 2 3 4" xfId="172"/>
    <cellStyle name="Normal 2 3 5" xfId="173"/>
    <cellStyle name="Normal 2 3 6" xfId="174"/>
    <cellStyle name="Normal 2 4" xfId="175"/>
    <cellStyle name="Normal 2 4 2" xfId="176"/>
    <cellStyle name="Normal 2 4 3" xfId="177"/>
    <cellStyle name="Normal 2 5" xfId="178"/>
    <cellStyle name="Normal 2 5 2" xfId="179"/>
    <cellStyle name="Normal 2 6" xfId="180"/>
    <cellStyle name="Normal 2 7" xfId="181"/>
    <cellStyle name="Normal 2 8" xfId="182"/>
    <cellStyle name="Normal 2 9" xfId="183"/>
    <cellStyle name="Normal 3" xfId="42"/>
    <cellStyle name="Normal 3 2" xfId="185"/>
    <cellStyle name="Normal 3 3" xfId="184"/>
    <cellStyle name="Normal 3_Book2" xfId="186"/>
    <cellStyle name="Normal 4" xfId="187"/>
    <cellStyle name="Normal 4 2" xfId="188"/>
    <cellStyle name="Normal 4 2 2" xfId="189"/>
    <cellStyle name="Normal 4 2 3" xfId="190"/>
    <cellStyle name="Normal 4 2 4" xfId="191"/>
    <cellStyle name="Normal 4 2 5" xfId="192"/>
    <cellStyle name="Normal 4 2 6" xfId="193"/>
    <cellStyle name="Normal 4 2 7" xfId="194"/>
    <cellStyle name="Normal 4 2 8" xfId="195"/>
    <cellStyle name="Normal 4 3" xfId="196"/>
    <cellStyle name="Normal 4 4" xfId="197"/>
    <cellStyle name="Normal 5" xfId="198"/>
    <cellStyle name="Normal 5 2" xfId="199"/>
    <cellStyle name="Normal 5 2 2" xfId="200"/>
    <cellStyle name="Normal 5 3" xfId="201"/>
    <cellStyle name="Normal 5 4" xfId="202"/>
    <cellStyle name="Normal 6" xfId="203"/>
    <cellStyle name="Normal 6 10" xfId="204"/>
    <cellStyle name="Normal 6 11" xfId="205"/>
    <cellStyle name="Normal 6 12" xfId="206"/>
    <cellStyle name="Normal 6 13" xfId="207"/>
    <cellStyle name="Normal 6 2" xfId="208"/>
    <cellStyle name="Normal 6 3" xfId="209"/>
    <cellStyle name="Normal 6 4" xfId="210"/>
    <cellStyle name="Normal 6 5" xfId="211"/>
    <cellStyle name="Normal 6 6" xfId="212"/>
    <cellStyle name="Normal 6 7" xfId="213"/>
    <cellStyle name="Normal 6 8" xfId="214"/>
    <cellStyle name="Normal 6 9" xfId="215"/>
    <cellStyle name="Normal 7" xfId="216"/>
    <cellStyle name="Normal 7 2" xfId="217"/>
    <cellStyle name="Normal 7 3" xfId="218"/>
    <cellStyle name="Normal 8" xfId="219"/>
    <cellStyle name="Normal 8 2" xfId="220"/>
    <cellStyle name="Normal 9" xfId="221"/>
    <cellStyle name="Normal 9 2" xfId="222"/>
    <cellStyle name="Note 2" xfId="223"/>
    <cellStyle name="Output" xfId="12" builtinId="21" customBuiltin="1"/>
    <cellStyle name="Percent" xfId="2" builtinId="5"/>
    <cellStyle name="Percent 2" xfId="39"/>
    <cellStyle name="Percent 2 2" xfId="224"/>
    <cellStyle name="Percent 2 3" xfId="225"/>
    <cellStyle name="Percent 3" xfId="44"/>
    <cellStyle name="Percent 3 2" xfId="227"/>
    <cellStyle name="Percent 3 3" xfId="228"/>
    <cellStyle name="Percent 3 4" xfId="226"/>
    <cellStyle name="Percent 4" xfId="229"/>
    <cellStyle name="Percent 4 2" xfId="230"/>
    <cellStyle name="Percent 5" xfId="231"/>
    <cellStyle name="ponsored Aliens" xfId="232"/>
    <cellStyle name="Table Data" xfId="233"/>
    <cellStyle name="Title 2" xfId="234"/>
    <cellStyle name="Total" xfId="18" builtinId="25" customBuiltin="1"/>
    <cellStyle name="Warning Text" xfId="16" builtinId="11" customBuiltin="1"/>
  </cellStyles>
  <dxfs count="0"/>
  <tableStyles count="0" defaultTableStyle="TableStyleMedium2" defaultPivotStyle="PivotStyleLight16"/>
  <colors>
    <mruColors>
      <color rgb="FFECD9FF"/>
      <color rgb="FFE8D1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aff\Desktop\Austin%20Dike\New%202018%20Funding%20Formula\JUNE%20Simulations\Data%20Dump\COFormulaPerFinalBudgetC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FTESOnly"/>
      <sheetName val="BasicAllocation"/>
      <sheetName val="2017-18TCR"/>
      <sheetName val="Weighting Factors"/>
      <sheetName val="Equity-SuccessData"/>
      <sheetName val="Actuals &amp; Projections --&gt;"/>
      <sheetName val="2018-19 Projection"/>
      <sheetName val="2019-20 Projection"/>
      <sheetName val="2020-21 Projection"/>
      <sheetName val="2018-19 Notes"/>
      <sheetName val="2019-20 Notes"/>
      <sheetName val="2020-21 Notes"/>
      <sheetName val="Comparison Sheet"/>
      <sheetName val="Calcs"/>
      <sheetName val="2015-16 R1 Summary Sheet"/>
      <sheetName val="2016-17 P1 Summary Sheet"/>
      <sheetName val="2016-17 R1 Summary Sheet"/>
      <sheetName val="2017-18 P1 Summary Sheet"/>
      <sheetName val="16-17 P1 ^ to 16-17 R1"/>
    </sheetNames>
    <sheetDataSet>
      <sheetData sheetId="0"/>
      <sheetData sheetId="1"/>
      <sheetData sheetId="2"/>
      <sheetData sheetId="3"/>
      <sheetData sheetId="4"/>
      <sheetData sheetId="5"/>
      <sheetData sheetId="6"/>
      <sheetData sheetId="7">
        <row r="2">
          <cell r="B2">
            <v>5312.6988940982537</v>
          </cell>
          <cell r="C2">
            <v>3259.1693874330526</v>
          </cell>
          <cell r="D2">
            <v>5312.6988778486539</v>
          </cell>
        </row>
        <row r="18">
          <cell r="B18">
            <v>5338.2355426758531</v>
          </cell>
        </row>
        <row r="25">
          <cell r="B25">
            <v>5441.1673095334536</v>
          </cell>
        </row>
        <row r="26">
          <cell r="B26">
            <v>5407.726017645854</v>
          </cell>
        </row>
        <row r="30">
          <cell r="B30">
            <v>6073.8213741738537</v>
          </cell>
        </row>
        <row r="33">
          <cell r="B33">
            <v>5321.8618647926542</v>
          </cell>
        </row>
        <row r="50">
          <cell r="B50">
            <v>5353.6878926134541</v>
          </cell>
        </row>
        <row r="52">
          <cell r="B52">
            <v>5335.9762104790534</v>
          </cell>
        </row>
        <row r="57">
          <cell r="B57">
            <v>5382.5331588086538</v>
          </cell>
        </row>
        <row r="64">
          <cell r="B64">
            <v>5452.5282468258529</v>
          </cell>
        </row>
        <row r="70">
          <cell r="B70">
            <v>7032.4116472122532</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W88"/>
  <sheetViews>
    <sheetView tabSelected="1" topLeftCell="A7" zoomScaleNormal="100" workbookViewId="0">
      <pane xSplit="1" ySplit="4" topLeftCell="B53" activePane="bottomRight" state="frozen"/>
      <selection activeCell="A8" sqref="A8"/>
      <selection pane="topRight" activeCell="B8" sqref="B8"/>
      <selection pane="bottomLeft" activeCell="A11" sqref="A11"/>
      <selection pane="bottomRight" activeCell="A9" sqref="A9"/>
    </sheetView>
  </sheetViews>
  <sheetFormatPr defaultColWidth="9.140625" defaultRowHeight="15"/>
  <cols>
    <col min="1" max="1" width="22.28515625" style="19" customWidth="1"/>
    <col min="2" max="5" width="15.28515625" style="20" customWidth="1"/>
    <col min="6" max="6" width="1.7109375" style="14" customWidth="1"/>
    <col min="7" max="8" width="15.28515625" style="20" customWidth="1"/>
    <col min="9" max="9" width="14.7109375" style="20" customWidth="1"/>
    <col min="10" max="10" width="1.7109375" style="14" customWidth="1"/>
    <col min="11" max="11" width="17.42578125" style="20" customWidth="1"/>
    <col min="12" max="12" width="15.28515625" style="20" bestFit="1" customWidth="1"/>
    <col min="13" max="13" width="11.42578125" style="22" bestFit="1" customWidth="1"/>
    <col min="14" max="14" width="9.140625" style="20"/>
    <col min="15" max="15" width="12.28515625" style="20" bestFit="1" customWidth="1"/>
    <col min="16" max="16" width="15.140625" style="20" bestFit="1" customWidth="1"/>
    <col min="17" max="16384" width="9.140625" style="20"/>
  </cols>
  <sheetData>
    <row r="1" spans="1:15" hidden="1"/>
    <row r="2" spans="1:15" hidden="1"/>
    <row r="3" spans="1:15" hidden="1"/>
    <row r="4" spans="1:15" hidden="1"/>
    <row r="5" spans="1:15" hidden="1"/>
    <row r="6" spans="1:15" hidden="1"/>
    <row r="7" spans="1:15" ht="16.5" hidden="1" customHeight="1"/>
    <row r="8" spans="1:15" s="71" customFormat="1" ht="30" customHeight="1">
      <c r="A8" s="69" t="s">
        <v>172</v>
      </c>
      <c r="B8" s="66"/>
      <c r="C8" s="66"/>
      <c r="D8" s="66"/>
      <c r="E8" s="66"/>
      <c r="F8" s="140"/>
      <c r="G8" s="70"/>
      <c r="H8" s="70"/>
      <c r="I8" s="66"/>
      <c r="J8" s="140"/>
      <c r="K8" s="66"/>
      <c r="L8" s="66"/>
      <c r="M8" s="66"/>
    </row>
    <row r="9" spans="1:15" s="72" customFormat="1" ht="60">
      <c r="A9" s="113" t="s">
        <v>34</v>
      </c>
      <c r="B9" s="73" t="s">
        <v>101</v>
      </c>
      <c r="C9" s="73" t="s">
        <v>112</v>
      </c>
      <c r="D9" s="73" t="s">
        <v>104</v>
      </c>
      <c r="E9" s="73" t="s">
        <v>185</v>
      </c>
      <c r="F9" s="141"/>
      <c r="G9" s="73" t="s">
        <v>187</v>
      </c>
      <c r="H9" s="73" t="s">
        <v>288</v>
      </c>
      <c r="I9" s="73" t="s">
        <v>105</v>
      </c>
      <c r="J9" s="141"/>
      <c r="K9" s="144" t="s">
        <v>188</v>
      </c>
      <c r="L9" s="73" t="s">
        <v>186</v>
      </c>
      <c r="M9" s="73" t="s">
        <v>106</v>
      </c>
    </row>
    <row r="10" spans="1:15" ht="9" customHeight="1">
      <c r="A10" s="87"/>
      <c r="B10" s="88"/>
      <c r="C10" s="88"/>
      <c r="D10" s="88"/>
      <c r="E10" s="88"/>
      <c r="G10" s="88"/>
      <c r="H10" s="88"/>
      <c r="I10" s="88"/>
      <c r="K10" s="88"/>
      <c r="L10" s="88"/>
      <c r="M10" s="89"/>
    </row>
    <row r="11" spans="1:15">
      <c r="A11" s="74" t="s">
        <v>35</v>
      </c>
      <c r="B11" s="75">
        <f>'2. Base Allocation'!I11</f>
        <v>43310529.620784372</v>
      </c>
      <c r="C11" s="75">
        <f>'3. Supplemental Allocation'!E11</f>
        <v>11867966</v>
      </c>
      <c r="D11" s="75">
        <f>'4. Student Success Allocation'!AD11</f>
        <v>7087308.5</v>
      </c>
      <c r="E11" s="76">
        <f t="shared" ref="E11:E42" si="0">SUM(D11,C11,B11)</f>
        <v>62265804.120784372</v>
      </c>
      <c r="F11" s="142"/>
      <c r="G11" s="77">
        <v>58422746</v>
      </c>
      <c r="H11" s="77">
        <f>ROUND(((G11*2.71%)+G11),0)</f>
        <v>60006002</v>
      </c>
      <c r="I11" s="76">
        <f>IF(E11&lt;((1+'10. Systemwide Detail'!$B$6)*'1. 2018-19 Allocations'!G11),(((1+'10. Systemwide Detail'!$B$6)*'1. 2018-19 Allocations'!G11)-'1. 2018-19 Allocations'!E11),0)</f>
        <v>0</v>
      </c>
      <c r="J11" s="142"/>
      <c r="K11" s="76">
        <f>E11+I11</f>
        <v>62265804.120784372</v>
      </c>
      <c r="L11" s="76">
        <f t="shared" ref="L11:L42" si="1">K11-G11</f>
        <v>3843058.1207843721</v>
      </c>
      <c r="M11" s="78">
        <f t="shared" ref="M11:M42" si="2">L11/G11</f>
        <v>6.5780169264628069E-2</v>
      </c>
      <c r="N11" s="21"/>
    </row>
    <row r="12" spans="1:15">
      <c r="A12" s="74" t="s">
        <v>36</v>
      </c>
      <c r="B12" s="79">
        <f>'2. Base Allocation'!I12</f>
        <v>46526967.865636781</v>
      </c>
      <c r="C12" s="79">
        <f>'3. Supplemental Allocation'!E12</f>
        <v>20506566</v>
      </c>
      <c r="D12" s="79">
        <f>'4. Student Success Allocation'!AD12</f>
        <v>7960637.75</v>
      </c>
      <c r="E12" s="80">
        <f t="shared" si="0"/>
        <v>74994171.615636781</v>
      </c>
      <c r="F12" s="79"/>
      <c r="G12" s="80">
        <v>62367608</v>
      </c>
      <c r="H12" s="108">
        <f t="shared" ref="H12:H75" si="3">ROUND(((G12*2.71%)+G12),0)</f>
        <v>64057770</v>
      </c>
      <c r="I12" s="80">
        <f>IF(E12&lt;((1+'10. Systemwide Detail'!$B$6)*'1. 2018-19 Allocations'!G12),(((1+'10. Systemwide Detail'!$B$6)*'1. 2018-19 Allocations'!G12)-'1. 2018-19 Allocations'!E12),0)</f>
        <v>0</v>
      </c>
      <c r="J12" s="79"/>
      <c r="K12" s="80">
        <f>E12+I12</f>
        <v>74994171.615636781</v>
      </c>
      <c r="L12" s="80">
        <f t="shared" si="1"/>
        <v>12626563.615636781</v>
      </c>
      <c r="M12" s="78">
        <f t="shared" si="2"/>
        <v>0.20245387021475605</v>
      </c>
      <c r="N12" s="21"/>
    </row>
    <row r="13" spans="1:15">
      <c r="A13" s="74" t="s">
        <v>37</v>
      </c>
      <c r="B13" s="79">
        <f>'2. Base Allocation'!I13</f>
        <v>14909024.05855534</v>
      </c>
      <c r="C13" s="79">
        <f>'3. Supplemental Allocation'!E13</f>
        <v>5394530</v>
      </c>
      <c r="D13" s="79">
        <f>'4. Student Success Allocation'!AD13</f>
        <v>1757688</v>
      </c>
      <c r="E13" s="80">
        <f t="shared" si="0"/>
        <v>22061242.058555342</v>
      </c>
      <c r="F13" s="79"/>
      <c r="G13" s="80">
        <v>18681308</v>
      </c>
      <c r="H13" s="108">
        <f t="shared" si="3"/>
        <v>19187571</v>
      </c>
      <c r="I13" s="80">
        <f>IF(E13&lt;((1+'10. Systemwide Detail'!$B$6)*'1. 2018-19 Allocations'!G13),(((1+'10. Systemwide Detail'!$B$6)*'1. 2018-19 Allocations'!G13)-'1. 2018-19 Allocations'!E13),0)</f>
        <v>0</v>
      </c>
      <c r="J13" s="79"/>
      <c r="K13" s="80">
        <f t="shared" ref="K13:K76" si="4">E13+I13</f>
        <v>22061242.058555342</v>
      </c>
      <c r="L13" s="80">
        <f t="shared" si="1"/>
        <v>3379934.0585553423</v>
      </c>
      <c r="M13" s="78">
        <f t="shared" si="2"/>
        <v>0.18092598540505528</v>
      </c>
      <c r="N13" s="21"/>
    </row>
    <row r="14" spans="1:15">
      <c r="A14" s="74" t="s">
        <v>38</v>
      </c>
      <c r="B14" s="79">
        <f>'2. Base Allocation'!I14</f>
        <v>44334941.582333267</v>
      </c>
      <c r="C14" s="79">
        <f>'3. Supplemental Allocation'!E14</f>
        <v>13461512</v>
      </c>
      <c r="D14" s="79">
        <f>'4. Student Success Allocation'!AD14</f>
        <v>7344121</v>
      </c>
      <c r="E14" s="80">
        <f t="shared" si="0"/>
        <v>65140574.582333267</v>
      </c>
      <c r="F14" s="79"/>
      <c r="G14" s="80">
        <v>58735298</v>
      </c>
      <c r="H14" s="108">
        <f t="shared" si="3"/>
        <v>60327025</v>
      </c>
      <c r="I14" s="80">
        <f>IF(E14&lt;((1+'10. Systemwide Detail'!$B$6)*'1. 2018-19 Allocations'!G14),(((1+'10. Systemwide Detail'!$B$6)*'1. 2018-19 Allocations'!G14)-'1. 2018-19 Allocations'!E14),0)</f>
        <v>0</v>
      </c>
      <c r="J14" s="79"/>
      <c r="K14" s="80">
        <f t="shared" si="4"/>
        <v>65140574.582333267</v>
      </c>
      <c r="L14" s="80">
        <f t="shared" si="1"/>
        <v>6405276.5823332667</v>
      </c>
      <c r="M14" s="78">
        <f t="shared" si="2"/>
        <v>0.10905327461407052</v>
      </c>
      <c r="N14" s="21"/>
    </row>
    <row r="15" spans="1:15">
      <c r="A15" s="74" t="s">
        <v>39</v>
      </c>
      <c r="B15" s="79">
        <f>'2. Base Allocation'!I15</f>
        <v>45763187.863584056</v>
      </c>
      <c r="C15" s="79">
        <f>'3. Supplemental Allocation'!E15</f>
        <v>9873736</v>
      </c>
      <c r="D15" s="79">
        <f>'4. Student Success Allocation'!AD15</f>
        <v>5164167.5</v>
      </c>
      <c r="E15" s="80">
        <f t="shared" si="0"/>
        <v>60801091.363584056</v>
      </c>
      <c r="F15" s="79"/>
      <c r="G15" s="80">
        <v>61090221</v>
      </c>
      <c r="H15" s="108">
        <f t="shared" si="3"/>
        <v>62745766</v>
      </c>
      <c r="I15" s="80">
        <f>IF(E15&lt;((1+'10. Systemwide Detail'!$B$6)*'1. 2018-19 Allocations'!G15),(((1+'10. Systemwide Detail'!$B$6)*'1. 2018-19 Allocations'!G15)-'1. 2018-19 Allocations'!E15),0)</f>
        <v>1944674.6255159378</v>
      </c>
      <c r="J15" s="79"/>
      <c r="K15" s="80">
        <f>E15+I15</f>
        <v>62745765.989099994</v>
      </c>
      <c r="L15" s="80">
        <f t="shared" si="1"/>
        <v>1655544.9890999943</v>
      </c>
      <c r="M15" s="78">
        <f t="shared" si="2"/>
        <v>2.7099999999999905E-2</v>
      </c>
      <c r="N15" s="21"/>
      <c r="O15" s="139"/>
    </row>
    <row r="16" spans="1:15">
      <c r="A16" s="74" t="s">
        <v>40</v>
      </c>
      <c r="B16" s="79">
        <f>'2. Base Allocation'!I16</f>
        <v>67381149.755883485</v>
      </c>
      <c r="C16" s="79">
        <f>'3. Supplemental Allocation'!E16</f>
        <v>28818002</v>
      </c>
      <c r="D16" s="79">
        <f>'4. Student Success Allocation'!AD16</f>
        <v>10979130.5</v>
      </c>
      <c r="E16" s="80">
        <f t="shared" si="0"/>
        <v>107178282.25588349</v>
      </c>
      <c r="F16" s="79"/>
      <c r="G16" s="80">
        <v>93430768</v>
      </c>
      <c r="H16" s="108">
        <f t="shared" si="3"/>
        <v>95962742</v>
      </c>
      <c r="I16" s="80">
        <f>IF(E16&lt;((1+'10. Systemwide Detail'!$B$6)*'1. 2018-19 Allocations'!G16),(((1+'10. Systemwide Detail'!$B$6)*'1. 2018-19 Allocations'!G16)-'1. 2018-19 Allocations'!E16),0)</f>
        <v>0</v>
      </c>
      <c r="J16" s="79"/>
      <c r="K16" s="80">
        <f t="shared" si="4"/>
        <v>107178282.25588349</v>
      </c>
      <c r="L16" s="80">
        <f t="shared" si="1"/>
        <v>13747514.255883485</v>
      </c>
      <c r="M16" s="78">
        <f t="shared" si="2"/>
        <v>0.14714118860591496</v>
      </c>
      <c r="N16" s="21"/>
      <c r="O16" s="139"/>
    </row>
    <row r="17" spans="1:15">
      <c r="A17" s="74" t="s">
        <v>41</v>
      </c>
      <c r="B17" s="79">
        <f>'2. Base Allocation'!I17</f>
        <v>71417191.174625203</v>
      </c>
      <c r="C17" s="79">
        <f>'3. Supplemental Allocation'!E17</f>
        <v>15512720</v>
      </c>
      <c r="D17" s="79">
        <f>'4. Student Success Allocation'!AD17</f>
        <v>8992179</v>
      </c>
      <c r="E17" s="80">
        <f t="shared" si="0"/>
        <v>95922090.174625203</v>
      </c>
      <c r="F17" s="79"/>
      <c r="G17" s="80">
        <v>100198196</v>
      </c>
      <c r="H17" s="108">
        <f t="shared" si="3"/>
        <v>102913567</v>
      </c>
      <c r="I17" s="80">
        <f>IF(E17&lt;((1+'10. Systemwide Detail'!$B$6)*'1. 2018-19 Allocations'!G17),(((1+'10. Systemwide Detail'!$B$6)*'1. 2018-19 Allocations'!G17)-'1. 2018-19 Allocations'!E17),0)</f>
        <v>6991476.9369747937</v>
      </c>
      <c r="J17" s="79"/>
      <c r="K17" s="80">
        <f t="shared" si="4"/>
        <v>102913567.1116</v>
      </c>
      <c r="L17" s="80">
        <f t="shared" si="1"/>
        <v>2715371.1115999967</v>
      </c>
      <c r="M17" s="78">
        <f t="shared" si="2"/>
        <v>2.7099999999999968E-2</v>
      </c>
      <c r="N17" s="21"/>
      <c r="O17" s="139"/>
    </row>
    <row r="18" spans="1:15">
      <c r="A18" s="74" t="s">
        <v>42</v>
      </c>
      <c r="B18" s="79">
        <f>'2. Base Allocation'!I18</f>
        <v>68985868.866889924</v>
      </c>
      <c r="C18" s="79">
        <f>'3. Supplemental Allocation'!E18</f>
        <v>25058373</v>
      </c>
      <c r="D18" s="79">
        <f>'4. Student Success Allocation'!AD18</f>
        <v>11291410.25</v>
      </c>
      <c r="E18" s="80">
        <f t="shared" si="0"/>
        <v>105335652.11688992</v>
      </c>
      <c r="F18" s="79"/>
      <c r="G18" s="80">
        <v>93669057</v>
      </c>
      <c r="H18" s="108">
        <f t="shared" si="3"/>
        <v>96207488</v>
      </c>
      <c r="I18" s="80">
        <f>IF(E18&lt;((1+'10. Systemwide Detail'!$B$6)*'1. 2018-19 Allocations'!G18),(((1+'10. Systemwide Detail'!$B$6)*'1. 2018-19 Allocations'!G18)-'1. 2018-19 Allocations'!E18),0)</f>
        <v>0</v>
      </c>
      <c r="J18" s="79"/>
      <c r="K18" s="80">
        <f t="shared" si="4"/>
        <v>105335652.11688992</v>
      </c>
      <c r="L18" s="80">
        <f t="shared" si="1"/>
        <v>11666595.116889924</v>
      </c>
      <c r="M18" s="78">
        <f t="shared" si="2"/>
        <v>0.12455121777184032</v>
      </c>
      <c r="N18" s="21"/>
      <c r="O18" s="139"/>
    </row>
    <row r="19" spans="1:15">
      <c r="A19" s="74" t="s">
        <v>43</v>
      </c>
      <c r="B19" s="79">
        <f>'2. Base Allocation'!I19</f>
        <v>50893047.779575706</v>
      </c>
      <c r="C19" s="79">
        <f>'3. Supplemental Allocation'!E19</f>
        <v>14922722</v>
      </c>
      <c r="D19" s="79">
        <f>'4. Student Success Allocation'!AD19</f>
        <v>11101805.5</v>
      </c>
      <c r="E19" s="80">
        <f t="shared" si="0"/>
        <v>76917575.279575706</v>
      </c>
      <c r="F19" s="79"/>
      <c r="G19" s="80">
        <v>68322333</v>
      </c>
      <c r="H19" s="108">
        <f t="shared" si="3"/>
        <v>70173868</v>
      </c>
      <c r="I19" s="80">
        <f>IF(E19&lt;((1+'10. Systemwide Detail'!$B$6)*'1. 2018-19 Allocations'!G19),(((1+'10. Systemwide Detail'!$B$6)*'1. 2018-19 Allocations'!G19)-'1. 2018-19 Allocations'!E19),0)</f>
        <v>0</v>
      </c>
      <c r="J19" s="79"/>
      <c r="K19" s="80">
        <f t="shared" si="4"/>
        <v>76917575.279575706</v>
      </c>
      <c r="L19" s="80">
        <f t="shared" si="1"/>
        <v>8595242.2795757055</v>
      </c>
      <c r="M19" s="78">
        <f t="shared" si="2"/>
        <v>0.12580428539487529</v>
      </c>
      <c r="N19" s="21"/>
      <c r="O19" s="139"/>
    </row>
    <row r="20" spans="1:15">
      <c r="A20" s="74" t="s">
        <v>44</v>
      </c>
      <c r="B20" s="79">
        <f>'2. Base Allocation'!I20</f>
        <v>131799922.99453655</v>
      </c>
      <c r="C20" s="79">
        <f>'3. Supplemental Allocation'!E20</f>
        <v>40681373</v>
      </c>
      <c r="D20" s="79">
        <f>'4. Student Success Allocation'!AD20</f>
        <v>27770790.75</v>
      </c>
      <c r="E20" s="80">
        <f t="shared" si="0"/>
        <v>200252086.74453655</v>
      </c>
      <c r="F20" s="79"/>
      <c r="G20" s="80">
        <v>184921662</v>
      </c>
      <c r="H20" s="108">
        <f t="shared" si="3"/>
        <v>189933039</v>
      </c>
      <c r="I20" s="80">
        <f>IF(E20&lt;((1+'10. Systemwide Detail'!$B$6)*'1. 2018-19 Allocations'!G20),(((1+'10. Systemwide Detail'!$B$6)*'1. 2018-19 Allocations'!G20)-'1. 2018-19 Allocations'!E20),0)</f>
        <v>0</v>
      </c>
      <c r="J20" s="79"/>
      <c r="K20" s="80">
        <f t="shared" si="4"/>
        <v>200252086.74453655</v>
      </c>
      <c r="L20" s="80">
        <f t="shared" si="1"/>
        <v>15330424.744536549</v>
      </c>
      <c r="M20" s="78">
        <f t="shared" si="2"/>
        <v>8.2902265633631109E-2</v>
      </c>
      <c r="N20" s="21"/>
      <c r="O20" s="139"/>
    </row>
    <row r="21" spans="1:15" ht="17.25">
      <c r="A21" s="74" t="s">
        <v>117</v>
      </c>
      <c r="B21" s="79">
        <f>'2. Base Allocation'!I21</f>
        <v>26500940.188166149</v>
      </c>
      <c r="C21" s="79">
        <f>'3. Supplemental Allocation'!E21</f>
        <v>8301327</v>
      </c>
      <c r="D21" s="79">
        <f>'4. Student Success Allocation'!AD21</f>
        <v>2783589.5</v>
      </c>
      <c r="E21" s="80">
        <f t="shared" si="0"/>
        <v>37585856.688166149</v>
      </c>
      <c r="F21" s="79"/>
      <c r="G21" s="80">
        <v>36654929</v>
      </c>
      <c r="H21" s="108">
        <f t="shared" si="3"/>
        <v>37648278</v>
      </c>
      <c r="I21" s="80">
        <f>IF(E21&lt;((1+'10. Systemwide Detail'!$B$6)*'1. 2018-19 Allocations'!G21),(((1+'10. Systemwide Detail'!$B$6)*'1. 2018-19 Allocations'!G21)-'1. 2018-19 Allocations'!E21),0)</f>
        <v>62420.887733846903</v>
      </c>
      <c r="J21" s="79"/>
      <c r="K21" s="80">
        <f t="shared" si="4"/>
        <v>37648277.575899996</v>
      </c>
      <c r="L21" s="80">
        <f t="shared" si="1"/>
        <v>993348.57589999586</v>
      </c>
      <c r="M21" s="78">
        <f t="shared" si="2"/>
        <v>2.7099999999999888E-2</v>
      </c>
      <c r="N21" s="21"/>
      <c r="O21" s="139"/>
    </row>
    <row r="22" spans="1:15">
      <c r="A22" s="74" t="s">
        <v>46</v>
      </c>
      <c r="B22" s="79">
        <f>'2. Base Allocation'!I22</f>
        <v>117321654.43079537</v>
      </c>
      <c r="C22" s="79">
        <f>'3. Supplemental Allocation'!E22</f>
        <v>27395390</v>
      </c>
      <c r="D22" s="79">
        <f>'4. Student Success Allocation'!AD22</f>
        <v>16988567.25</v>
      </c>
      <c r="E22" s="80">
        <f t="shared" si="0"/>
        <v>161705611.68079537</v>
      </c>
      <c r="F22" s="79"/>
      <c r="G22" s="80">
        <v>166644124</v>
      </c>
      <c r="H22" s="108">
        <f t="shared" si="3"/>
        <v>171160180</v>
      </c>
      <c r="I22" s="80">
        <f>IF(E22&lt;((1+'10. Systemwide Detail'!$B$6)*'1. 2018-19 Allocations'!G22),(((1+'10. Systemwide Detail'!$B$6)*'1. 2018-19 Allocations'!G22)-'1. 2018-19 Allocations'!E22),0)</f>
        <v>9454568.0796046257</v>
      </c>
      <c r="J22" s="79"/>
      <c r="K22" s="80">
        <f t="shared" si="4"/>
        <v>171160179.7604</v>
      </c>
      <c r="L22" s="80">
        <f t="shared" si="1"/>
        <v>4516055.7603999972</v>
      </c>
      <c r="M22" s="78">
        <f t="shared" si="2"/>
        <v>2.7099999999999982E-2</v>
      </c>
      <c r="N22" s="21"/>
      <c r="O22" s="139"/>
    </row>
    <row r="23" spans="1:15">
      <c r="A23" s="74" t="s">
        <v>47</v>
      </c>
      <c r="B23" s="79">
        <f>'2. Base Allocation'!I23</f>
        <v>10550374.968446378</v>
      </c>
      <c r="C23" s="79">
        <f>'3. Supplemental Allocation'!E23</f>
        <v>2718402</v>
      </c>
      <c r="D23" s="79">
        <f>'4. Student Success Allocation'!AD23</f>
        <v>965354</v>
      </c>
      <c r="E23" s="80">
        <f t="shared" si="0"/>
        <v>14234130.968446378</v>
      </c>
      <c r="F23" s="79"/>
      <c r="G23" s="80">
        <v>12756730</v>
      </c>
      <c r="H23" s="108">
        <f t="shared" si="3"/>
        <v>13102437</v>
      </c>
      <c r="I23" s="80">
        <f>IF(E23&lt;((1+'10. Systemwide Detail'!$B$6)*'1. 2018-19 Allocations'!G23),(((1+'10. Systemwide Detail'!$B$6)*'1. 2018-19 Allocations'!G23)-'1. 2018-19 Allocations'!E23),0)</f>
        <v>0</v>
      </c>
      <c r="J23" s="79"/>
      <c r="K23" s="80">
        <f t="shared" si="4"/>
        <v>14234130.968446378</v>
      </c>
      <c r="L23" s="80">
        <f t="shared" si="1"/>
        <v>1477400.9684463777</v>
      </c>
      <c r="M23" s="78">
        <f t="shared" si="2"/>
        <v>0.11581345442338105</v>
      </c>
      <c r="N23" s="21"/>
      <c r="O23" s="139"/>
    </row>
    <row r="24" spans="1:15">
      <c r="A24" s="74" t="s">
        <v>48</v>
      </c>
      <c r="B24" s="79">
        <f>'2. Base Allocation'!I24</f>
        <v>44155902.572816148</v>
      </c>
      <c r="C24" s="79">
        <f>'3. Supplemental Allocation'!E24</f>
        <v>13605795</v>
      </c>
      <c r="D24" s="79">
        <f>'4. Student Success Allocation'!AD24</f>
        <v>4795912.25</v>
      </c>
      <c r="E24" s="80">
        <f t="shared" si="0"/>
        <v>62557609.822816148</v>
      </c>
      <c r="F24" s="79"/>
      <c r="G24" s="80">
        <v>56577786</v>
      </c>
      <c r="H24" s="108">
        <f t="shared" si="3"/>
        <v>58111044</v>
      </c>
      <c r="I24" s="80">
        <f>IF(E24&lt;((1+'10. Systemwide Detail'!$B$6)*'1. 2018-19 Allocations'!G24),(((1+'10. Systemwide Detail'!$B$6)*'1. 2018-19 Allocations'!G24)-'1. 2018-19 Allocations'!E24),0)</f>
        <v>0</v>
      </c>
      <c r="J24" s="79"/>
      <c r="K24" s="80">
        <f t="shared" si="4"/>
        <v>62557609.822816148</v>
      </c>
      <c r="L24" s="80">
        <f t="shared" si="1"/>
        <v>5979823.8228161484</v>
      </c>
      <c r="M24" s="78">
        <f t="shared" si="2"/>
        <v>0.10569207891620483</v>
      </c>
      <c r="N24" s="21"/>
      <c r="O24" s="139"/>
    </row>
    <row r="25" spans="1:15">
      <c r="A25" s="74" t="s">
        <v>49</v>
      </c>
      <c r="B25" s="79">
        <f>'2. Base Allocation'!I25</f>
        <v>81123468.529370353</v>
      </c>
      <c r="C25" s="79">
        <f>'3. Supplemental Allocation'!E25</f>
        <v>26710735</v>
      </c>
      <c r="D25" s="79">
        <f>'4. Student Success Allocation'!AD25</f>
        <v>11152009</v>
      </c>
      <c r="E25" s="80">
        <f t="shared" si="0"/>
        <v>118986212.52937035</v>
      </c>
      <c r="F25" s="79"/>
      <c r="G25" s="80">
        <v>114094718</v>
      </c>
      <c r="H25" s="108">
        <f t="shared" si="3"/>
        <v>117186685</v>
      </c>
      <c r="I25" s="80">
        <f>IF(E25&lt;((1+'10. Systemwide Detail'!$B$6)*'1. 2018-19 Allocations'!G25),(((1+'10. Systemwide Detail'!$B$6)*'1. 2018-19 Allocations'!G25)-'1. 2018-19 Allocations'!E25),0)</f>
        <v>0</v>
      </c>
      <c r="J25" s="79"/>
      <c r="K25" s="80">
        <f t="shared" si="4"/>
        <v>118986212.52937035</v>
      </c>
      <c r="L25" s="80">
        <f t="shared" si="1"/>
        <v>4891494.5293703526</v>
      </c>
      <c r="M25" s="78">
        <f t="shared" si="2"/>
        <v>4.2872225946255921E-2</v>
      </c>
      <c r="N25" s="21"/>
    </row>
    <row r="26" spans="1:15">
      <c r="A26" s="74" t="s">
        <v>50</v>
      </c>
      <c r="B26" s="79">
        <f>'2. Base Allocation'!I26</f>
        <v>11852884.231799074</v>
      </c>
      <c r="C26" s="79">
        <f>'3. Supplemental Allocation'!E26</f>
        <v>1759885</v>
      </c>
      <c r="D26" s="79">
        <f>'4. Student Success Allocation'!AD26</f>
        <v>963950.5</v>
      </c>
      <c r="E26" s="80">
        <f t="shared" si="0"/>
        <v>14576719.731799074</v>
      </c>
      <c r="F26" s="79"/>
      <c r="G26" s="80">
        <v>13510466</v>
      </c>
      <c r="H26" s="108">
        <f t="shared" si="3"/>
        <v>13876600</v>
      </c>
      <c r="I26" s="80">
        <f>IF(E26&lt;((1+'10. Systemwide Detail'!$B$6)*'1. 2018-19 Allocations'!G26),(((1+'10. Systemwide Detail'!$B$6)*'1. 2018-19 Allocations'!G26)-'1. 2018-19 Allocations'!E26),0)</f>
        <v>0</v>
      </c>
      <c r="J26" s="79"/>
      <c r="K26" s="80">
        <f t="shared" si="4"/>
        <v>14576719.731799074</v>
      </c>
      <c r="L26" s="80">
        <f t="shared" si="1"/>
        <v>1066253.7317990735</v>
      </c>
      <c r="M26" s="78">
        <f t="shared" si="2"/>
        <v>7.8920574005298824E-2</v>
      </c>
      <c r="N26" s="21"/>
    </row>
    <row r="27" spans="1:15" ht="17.25">
      <c r="A27" s="74" t="s">
        <v>129</v>
      </c>
      <c r="B27" s="79">
        <f>'2. Base Allocation'!I27</f>
        <v>105679322.85780561</v>
      </c>
      <c r="C27" s="79">
        <f>'3. Supplemental Allocation'!E27</f>
        <v>21340099</v>
      </c>
      <c r="D27" s="79">
        <f>'4. Student Success Allocation'!AD27</f>
        <v>17385431</v>
      </c>
      <c r="E27" s="80">
        <f t="shared" si="0"/>
        <v>144404852.85780561</v>
      </c>
      <c r="F27" s="79"/>
      <c r="G27" s="80">
        <v>147912346</v>
      </c>
      <c r="H27" s="108">
        <f t="shared" si="3"/>
        <v>151920771</v>
      </c>
      <c r="I27" s="80">
        <f>IF(E27&lt;((1+'10. Systemwide Detail'!$B$6)*'1. 2018-19 Allocations'!G27),(((1+'10. Systemwide Detail'!$B$6)*'1. 2018-19 Allocations'!G27)-'1. 2018-19 Allocations'!E27),0)</f>
        <v>7515917.7187943757</v>
      </c>
      <c r="J27" s="79"/>
      <c r="K27" s="80">
        <f t="shared" si="4"/>
        <v>151920770.57659999</v>
      </c>
      <c r="L27" s="80">
        <f t="shared" si="1"/>
        <v>4008424.5765999854</v>
      </c>
      <c r="M27" s="78">
        <f t="shared" si="2"/>
        <v>2.7099999999999902E-2</v>
      </c>
      <c r="N27" s="21"/>
    </row>
    <row r="28" spans="1:15">
      <c r="A28" s="74" t="s">
        <v>52</v>
      </c>
      <c r="B28" s="79">
        <f>'2. Base Allocation'!I28</f>
        <v>24831808.329646863</v>
      </c>
      <c r="C28" s="79">
        <f>'3. Supplemental Allocation'!E28</f>
        <v>4956167</v>
      </c>
      <c r="D28" s="79">
        <f>'4. Student Success Allocation'!AD28</f>
        <v>3718335.25</v>
      </c>
      <c r="E28" s="80">
        <f t="shared" si="0"/>
        <v>33506310.579646863</v>
      </c>
      <c r="F28" s="79"/>
      <c r="G28" s="80">
        <v>32272076</v>
      </c>
      <c r="H28" s="108">
        <f t="shared" si="3"/>
        <v>33146649</v>
      </c>
      <c r="I28" s="80">
        <f>IF(E28&lt;((1+'10. Systemwide Detail'!$B$6)*'1. 2018-19 Allocations'!G28),(((1+'10. Systemwide Detail'!$B$6)*'1. 2018-19 Allocations'!G28)-'1. 2018-19 Allocations'!E28),0)</f>
        <v>0</v>
      </c>
      <c r="J28" s="79"/>
      <c r="K28" s="80">
        <f t="shared" si="4"/>
        <v>33506310.579646863</v>
      </c>
      <c r="L28" s="80">
        <f t="shared" si="1"/>
        <v>1234234.579646863</v>
      </c>
      <c r="M28" s="78">
        <f t="shared" si="2"/>
        <v>3.8244660171439328E-2</v>
      </c>
      <c r="N28" s="21"/>
    </row>
    <row r="29" spans="1:15">
      <c r="A29" s="74" t="s">
        <v>53</v>
      </c>
      <c r="B29" s="79">
        <f>'2. Base Allocation'!I29</f>
        <v>65830096.219767362</v>
      </c>
      <c r="C29" s="79">
        <f>'3. Supplemental Allocation'!E29</f>
        <v>17560252</v>
      </c>
      <c r="D29" s="79">
        <f>'4. Student Success Allocation'!AD29</f>
        <v>6421259.75</v>
      </c>
      <c r="E29" s="80">
        <f t="shared" si="0"/>
        <v>89811607.969767362</v>
      </c>
      <c r="F29" s="79"/>
      <c r="G29" s="80">
        <v>88218925</v>
      </c>
      <c r="H29" s="108">
        <f t="shared" si="3"/>
        <v>90609658</v>
      </c>
      <c r="I29" s="80">
        <f>IF(E29&lt;((1+'10. Systemwide Detail'!$B$6)*'1. 2018-19 Allocations'!G29),(((1+'10. Systemwide Detail'!$B$6)*'1. 2018-19 Allocations'!G29)-'1. 2018-19 Allocations'!E29),0)</f>
        <v>798049.89773263037</v>
      </c>
      <c r="J29" s="79"/>
      <c r="K29" s="80">
        <f t="shared" si="4"/>
        <v>90609657.867499992</v>
      </c>
      <c r="L29" s="80">
        <f t="shared" si="1"/>
        <v>2390732.8674999923</v>
      </c>
      <c r="M29" s="78">
        <f t="shared" si="2"/>
        <v>2.7099999999999912E-2</v>
      </c>
      <c r="N29" s="21"/>
    </row>
    <row r="30" spans="1:15">
      <c r="A30" s="74" t="s">
        <v>54</v>
      </c>
      <c r="B30" s="79">
        <f>'2. Base Allocation'!I30</f>
        <v>79353884.92865634</v>
      </c>
      <c r="C30" s="79">
        <f>'3. Supplemental Allocation'!E30</f>
        <v>26616078</v>
      </c>
      <c r="D30" s="79">
        <f>'4. Student Success Allocation'!AD30</f>
        <v>13202828.5</v>
      </c>
      <c r="E30" s="80">
        <f t="shared" si="0"/>
        <v>119172791.42865634</v>
      </c>
      <c r="F30" s="79"/>
      <c r="G30" s="80">
        <v>109387586</v>
      </c>
      <c r="H30" s="108">
        <f t="shared" si="3"/>
        <v>112351990</v>
      </c>
      <c r="I30" s="80">
        <f>IF(E30&lt;((1+'10. Systemwide Detail'!$B$6)*'1. 2018-19 Allocations'!G30),(((1+'10. Systemwide Detail'!$B$6)*'1. 2018-19 Allocations'!G30)-'1. 2018-19 Allocations'!E30),0)</f>
        <v>0</v>
      </c>
      <c r="J30" s="79"/>
      <c r="K30" s="80">
        <f t="shared" si="4"/>
        <v>119172791.42865634</v>
      </c>
      <c r="L30" s="80">
        <f t="shared" si="1"/>
        <v>9785205.4286563396</v>
      </c>
      <c r="M30" s="78">
        <f t="shared" si="2"/>
        <v>8.9454441646205987E-2</v>
      </c>
      <c r="N30" s="21"/>
    </row>
    <row r="31" spans="1:15">
      <c r="A31" s="74" t="s">
        <v>55</v>
      </c>
      <c r="B31" s="79">
        <f>'2. Base Allocation'!I31</f>
        <v>31767665.420657638</v>
      </c>
      <c r="C31" s="79">
        <f>'3. Supplemental Allocation'!E31</f>
        <v>10657643</v>
      </c>
      <c r="D31" s="79">
        <f>'4. Student Success Allocation'!AD31</f>
        <v>5718262.25</v>
      </c>
      <c r="E31" s="80">
        <f t="shared" si="0"/>
        <v>48143570.670657635</v>
      </c>
      <c r="F31" s="79"/>
      <c r="G31" s="80">
        <v>43136331</v>
      </c>
      <c r="H31" s="108">
        <f t="shared" si="3"/>
        <v>44305326</v>
      </c>
      <c r="I31" s="80">
        <f>IF(E31&lt;((1+'10. Systemwide Detail'!$B$6)*'1. 2018-19 Allocations'!G31),(((1+'10. Systemwide Detail'!$B$6)*'1. 2018-19 Allocations'!G31)-'1. 2018-19 Allocations'!E31),0)</f>
        <v>0</v>
      </c>
      <c r="J31" s="79"/>
      <c r="K31" s="80">
        <f t="shared" si="4"/>
        <v>48143570.670657635</v>
      </c>
      <c r="L31" s="80">
        <f t="shared" si="1"/>
        <v>5007239.6706576347</v>
      </c>
      <c r="M31" s="78">
        <f t="shared" si="2"/>
        <v>0.11607940579502773</v>
      </c>
      <c r="N31" s="21"/>
    </row>
    <row r="32" spans="1:15">
      <c r="A32" s="74" t="s">
        <v>56</v>
      </c>
      <c r="B32" s="79">
        <f>'2. Base Allocation'!I32</f>
        <v>31649857.740339369</v>
      </c>
      <c r="C32" s="79">
        <f>'3. Supplemental Allocation'!E32</f>
        <v>12196049</v>
      </c>
      <c r="D32" s="79">
        <f>'4. Student Success Allocation'!AD32</f>
        <v>5630371.5</v>
      </c>
      <c r="E32" s="80">
        <f t="shared" si="0"/>
        <v>49476278.240339369</v>
      </c>
      <c r="F32" s="79"/>
      <c r="G32" s="80">
        <v>41847655</v>
      </c>
      <c r="H32" s="108">
        <f t="shared" si="3"/>
        <v>42981726</v>
      </c>
      <c r="I32" s="80">
        <f>IF(E32&lt;((1+'10. Systemwide Detail'!$B$6)*'1. 2018-19 Allocations'!G32),(((1+'10. Systemwide Detail'!$B$6)*'1. 2018-19 Allocations'!G32)-'1. 2018-19 Allocations'!E32),0)</f>
        <v>0</v>
      </c>
      <c r="J32" s="79"/>
      <c r="K32" s="80">
        <f t="shared" si="4"/>
        <v>49476278.240339369</v>
      </c>
      <c r="L32" s="80">
        <f t="shared" si="1"/>
        <v>7628623.2403393686</v>
      </c>
      <c r="M32" s="78">
        <f t="shared" si="2"/>
        <v>0.1822951188146473</v>
      </c>
      <c r="N32" s="21"/>
    </row>
    <row r="33" spans="1:23">
      <c r="A33" s="74" t="s">
        <v>57</v>
      </c>
      <c r="B33" s="79">
        <f>'2. Base Allocation'!I33</f>
        <v>101689713.31557283</v>
      </c>
      <c r="C33" s="79">
        <f>'3. Supplemental Allocation'!E33</f>
        <v>34147283</v>
      </c>
      <c r="D33" s="79">
        <f>'4. Student Success Allocation'!AD33</f>
        <v>12856133</v>
      </c>
      <c r="E33" s="80">
        <f t="shared" si="0"/>
        <v>148693129.31557283</v>
      </c>
      <c r="F33" s="79"/>
      <c r="G33" s="80">
        <v>132997544</v>
      </c>
      <c r="H33" s="108">
        <f t="shared" si="3"/>
        <v>136601777</v>
      </c>
      <c r="I33" s="80">
        <f>IF(E33&lt;((1+'10. Systemwide Detail'!$B$6)*'1. 2018-19 Allocations'!G33),(((1+'10. Systemwide Detail'!$B$6)*'1. 2018-19 Allocations'!G33)-'1. 2018-19 Allocations'!E33),0)</f>
        <v>0</v>
      </c>
      <c r="J33" s="79"/>
      <c r="K33" s="80">
        <f t="shared" si="4"/>
        <v>148693129.31557283</v>
      </c>
      <c r="L33" s="80">
        <f t="shared" si="1"/>
        <v>15695585.315572828</v>
      </c>
      <c r="M33" s="78">
        <f t="shared" si="2"/>
        <v>0.11801409893383316</v>
      </c>
      <c r="N33" s="21"/>
      <c r="W33" s="19"/>
    </row>
    <row r="34" spans="1:23" ht="17.25">
      <c r="A34" s="74" t="s">
        <v>128</v>
      </c>
      <c r="B34" s="79">
        <f>'2. Base Allocation'!I34</f>
        <v>13060812.593242899</v>
      </c>
      <c r="C34" s="79">
        <f>'3. Supplemental Allocation'!E34</f>
        <v>2438107</v>
      </c>
      <c r="D34" s="79">
        <f>'4. Student Success Allocation'!AD34</f>
        <v>1188666.25</v>
      </c>
      <c r="E34" s="80">
        <f t="shared" si="0"/>
        <v>16687585.843242899</v>
      </c>
      <c r="F34" s="79"/>
      <c r="G34" s="80">
        <v>14405966</v>
      </c>
      <c r="H34" s="108">
        <f t="shared" si="3"/>
        <v>14796368</v>
      </c>
      <c r="I34" s="80">
        <f>IF(E34&lt;((1+'10. Systemwide Detail'!$B$6)*'1. 2018-19 Allocations'!G34),(((1+'10. Systemwide Detail'!$B$6)*'1. 2018-19 Allocations'!G34)-'1. 2018-19 Allocations'!E34),0)</f>
        <v>0</v>
      </c>
      <c r="J34" s="79"/>
      <c r="K34" s="80">
        <f t="shared" si="4"/>
        <v>16687585.843242899</v>
      </c>
      <c r="L34" s="80">
        <f t="shared" si="1"/>
        <v>2281619.8432428986</v>
      </c>
      <c r="M34" s="78">
        <f t="shared" si="2"/>
        <v>0.15838020464874752</v>
      </c>
      <c r="N34" s="21"/>
    </row>
    <row r="35" spans="1:23" ht="17.25">
      <c r="A35" s="74" t="s">
        <v>127</v>
      </c>
      <c r="B35" s="79">
        <f>'2. Base Allocation'!I35</f>
        <v>11762107.756693801</v>
      </c>
      <c r="C35" s="79">
        <f>'3. Supplemental Allocation'!E35</f>
        <v>2914149</v>
      </c>
      <c r="D35" s="79">
        <f>'4. Student Success Allocation'!AD35</f>
        <v>1127725.5</v>
      </c>
      <c r="E35" s="80">
        <f t="shared" si="0"/>
        <v>15803982.256693801</v>
      </c>
      <c r="F35" s="79"/>
      <c r="G35" s="80">
        <v>13424860</v>
      </c>
      <c r="H35" s="108">
        <f t="shared" si="3"/>
        <v>13788674</v>
      </c>
      <c r="I35" s="80">
        <f>IF(E35&lt;((1+'10. Systemwide Detail'!$B$6)*'1. 2018-19 Allocations'!G35),(((1+'10. Systemwide Detail'!$B$6)*'1. 2018-19 Allocations'!G35)-'1. 2018-19 Allocations'!E35),0)</f>
        <v>0</v>
      </c>
      <c r="J35" s="79"/>
      <c r="K35" s="80">
        <f t="shared" si="4"/>
        <v>15803982.256693801</v>
      </c>
      <c r="L35" s="80">
        <f t="shared" si="1"/>
        <v>2379122.2566938009</v>
      </c>
      <c r="M35" s="78">
        <f t="shared" si="2"/>
        <v>0.17721765863433964</v>
      </c>
      <c r="N35" s="21"/>
    </row>
    <row r="36" spans="1:23">
      <c r="A36" s="74" t="s">
        <v>58</v>
      </c>
      <c r="B36" s="79">
        <f>'2. Base Allocation'!I36</f>
        <v>81299914.004214361</v>
      </c>
      <c r="C36" s="79">
        <f>'3. Supplemental Allocation'!E36</f>
        <v>29407081</v>
      </c>
      <c r="D36" s="79">
        <f>'4. Student Success Allocation'!AD36</f>
        <v>8852523.5</v>
      </c>
      <c r="E36" s="80">
        <f t="shared" si="0"/>
        <v>119559518.50421436</v>
      </c>
      <c r="F36" s="79"/>
      <c r="G36" s="80">
        <v>119117970</v>
      </c>
      <c r="H36" s="108">
        <f t="shared" si="3"/>
        <v>122346067</v>
      </c>
      <c r="I36" s="80">
        <f>IF(E36&lt;((1+'10. Systemwide Detail'!$B$6)*'1. 2018-19 Allocations'!G36),(((1+'10. Systemwide Detail'!$B$6)*'1. 2018-19 Allocations'!G36)-'1. 2018-19 Allocations'!E36),0)</f>
        <v>2786548.4827856272</v>
      </c>
      <c r="J36" s="79"/>
      <c r="K36" s="80">
        <f>E36+I36</f>
        <v>122346066.98699999</v>
      </c>
      <c r="L36" s="80">
        <f t="shared" si="1"/>
        <v>3228096.9869999886</v>
      </c>
      <c r="M36" s="78">
        <f t="shared" si="2"/>
        <v>2.7099999999999905E-2</v>
      </c>
      <c r="N36" s="21"/>
    </row>
    <row r="37" spans="1:23">
      <c r="A37" s="74" t="s">
        <v>59</v>
      </c>
      <c r="B37" s="79">
        <f>'2. Base Allocation'!I37</f>
        <v>442368224.5765487</v>
      </c>
      <c r="C37" s="79">
        <f>'3. Supplemental Allocation'!E37</f>
        <v>145413370</v>
      </c>
      <c r="D37" s="79">
        <f>'4. Student Success Allocation'!AD37</f>
        <v>65116809</v>
      </c>
      <c r="E37" s="80">
        <f t="shared" si="0"/>
        <v>652898403.5765487</v>
      </c>
      <c r="F37" s="79"/>
      <c r="G37" s="80">
        <v>605836735</v>
      </c>
      <c r="H37" s="108">
        <f t="shared" si="3"/>
        <v>622254911</v>
      </c>
      <c r="I37" s="80">
        <f>IF(E37&lt;((1+'10. Systemwide Detail'!$B$6)*'1. 2018-19 Allocations'!G37),(((1+'10. Systemwide Detail'!$B$6)*'1. 2018-19 Allocations'!G37)-'1. 2018-19 Allocations'!E37),0)</f>
        <v>0</v>
      </c>
      <c r="J37" s="79"/>
      <c r="K37" s="80">
        <f t="shared" si="4"/>
        <v>652898403.5765487</v>
      </c>
      <c r="L37" s="80">
        <f t="shared" si="1"/>
        <v>47061668.576548696</v>
      </c>
      <c r="M37" s="78">
        <f t="shared" si="2"/>
        <v>7.7680447318118961E-2</v>
      </c>
      <c r="N37" s="21"/>
    </row>
    <row r="38" spans="1:23">
      <c r="A38" s="74" t="s">
        <v>60</v>
      </c>
      <c r="B38" s="79">
        <f>'2. Base Allocation'!I38</f>
        <v>202965220.18202376</v>
      </c>
      <c r="C38" s="79">
        <f>'3. Supplemental Allocation'!E38</f>
        <v>72304163</v>
      </c>
      <c r="D38" s="79">
        <f>'4. Student Success Allocation'!AD38</f>
        <v>33956397.75</v>
      </c>
      <c r="E38" s="80">
        <f t="shared" si="0"/>
        <v>309225780.93202376</v>
      </c>
      <c r="F38" s="79"/>
      <c r="G38" s="80">
        <v>303957520</v>
      </c>
      <c r="H38" s="108">
        <f t="shared" si="3"/>
        <v>312194769</v>
      </c>
      <c r="I38" s="80">
        <f>IF(E38&lt;((1+'10. Systemwide Detail'!$B$6)*'1. 2018-19 Allocations'!G38),(((1+'10. Systemwide Detail'!$B$6)*'1. 2018-19 Allocations'!G38)-'1. 2018-19 Allocations'!E38),0)</f>
        <v>2968987.8599762321</v>
      </c>
      <c r="J38" s="79"/>
      <c r="K38" s="80">
        <f t="shared" si="4"/>
        <v>312194768.792</v>
      </c>
      <c r="L38" s="80">
        <f t="shared" si="1"/>
        <v>8237248.7919999957</v>
      </c>
      <c r="M38" s="78">
        <f t="shared" si="2"/>
        <v>2.7099999999999985E-2</v>
      </c>
      <c r="N38" s="21"/>
    </row>
    <row r="39" spans="1:23" ht="17.25">
      <c r="A39" s="74" t="s">
        <v>126</v>
      </c>
      <c r="B39" s="79">
        <f>'2. Base Allocation'!I39</f>
        <v>19383919.677368261</v>
      </c>
      <c r="C39" s="79">
        <f>'3. Supplemental Allocation'!E39</f>
        <v>3422356</v>
      </c>
      <c r="D39" s="79">
        <f>'4. Student Success Allocation'!AD39</f>
        <v>1544609.5</v>
      </c>
      <c r="E39" s="80">
        <f t="shared" si="0"/>
        <v>24350885.177368261</v>
      </c>
      <c r="F39" s="79"/>
      <c r="G39" s="80">
        <v>25606748</v>
      </c>
      <c r="H39" s="108">
        <f t="shared" si="3"/>
        <v>26300691</v>
      </c>
      <c r="I39" s="80">
        <f>IF(E39&lt;((1+'10. Systemwide Detail'!$B$6)*'1. 2018-19 Allocations'!G39),(((1+'10. Systemwide Detail'!$B$6)*'1. 2018-19 Allocations'!G39)-'1. 2018-19 Allocations'!E39),0)</f>
        <v>1949805.693431735</v>
      </c>
      <c r="J39" s="79"/>
      <c r="K39" s="80">
        <f t="shared" si="4"/>
        <v>26300690.870799996</v>
      </c>
      <c r="L39" s="80">
        <f t="shared" si="1"/>
        <v>693942.87079999596</v>
      </c>
      <c r="M39" s="78">
        <f t="shared" si="2"/>
        <v>2.7099999999999843E-2</v>
      </c>
      <c r="N39" s="21"/>
    </row>
    <row r="40" spans="1:23">
      <c r="A40" s="74" t="s">
        <v>61</v>
      </c>
      <c r="B40" s="79">
        <f>'2. Base Allocation'!I40</f>
        <v>17271308.441815615</v>
      </c>
      <c r="C40" s="79">
        <f>'3. Supplemental Allocation'!E40</f>
        <v>4212696</v>
      </c>
      <c r="D40" s="79">
        <f>'4. Student Success Allocation'!AD40</f>
        <v>1784747.5</v>
      </c>
      <c r="E40" s="80">
        <f t="shared" si="0"/>
        <v>23268751.941815615</v>
      </c>
      <c r="F40" s="79"/>
      <c r="G40" s="80">
        <v>22433982</v>
      </c>
      <c r="H40" s="108">
        <f t="shared" si="3"/>
        <v>23041943</v>
      </c>
      <c r="I40" s="80">
        <f>IF(E40&lt;((1+'10. Systemwide Detail'!$B$6)*'1. 2018-19 Allocations'!G40),(((1+'10. Systemwide Detail'!$B$6)*'1. 2018-19 Allocations'!G40)-'1. 2018-19 Allocations'!E40),0)</f>
        <v>0</v>
      </c>
      <c r="J40" s="79"/>
      <c r="K40" s="80">
        <f t="shared" si="4"/>
        <v>23268751.941815615</v>
      </c>
      <c r="L40" s="80">
        <f t="shared" si="1"/>
        <v>834769.9418156147</v>
      </c>
      <c r="M40" s="78">
        <f t="shared" si="2"/>
        <v>3.7210065596719064E-2</v>
      </c>
      <c r="N40" s="21"/>
    </row>
    <row r="41" spans="1:23">
      <c r="A41" s="74" t="s">
        <v>62</v>
      </c>
      <c r="B41" s="79">
        <f>'2. Base Allocation'!I41</f>
        <v>43923639.377328865</v>
      </c>
      <c r="C41" s="79">
        <f>'3. Supplemental Allocation'!E41</f>
        <v>13574549</v>
      </c>
      <c r="D41" s="79">
        <f>'4. Student Success Allocation'!AD41</f>
        <v>5982240.5</v>
      </c>
      <c r="E41" s="80">
        <f t="shared" si="0"/>
        <v>63480428.877328865</v>
      </c>
      <c r="F41" s="79"/>
      <c r="G41" s="80">
        <v>56495951</v>
      </c>
      <c r="H41" s="108">
        <f t="shared" si="3"/>
        <v>58026991</v>
      </c>
      <c r="I41" s="80">
        <f>IF(E41&lt;((1+'10. Systemwide Detail'!$B$6)*'1. 2018-19 Allocations'!G41),(((1+'10. Systemwide Detail'!$B$6)*'1. 2018-19 Allocations'!G41)-'1. 2018-19 Allocations'!E41),0)</f>
        <v>0</v>
      </c>
      <c r="J41" s="79"/>
      <c r="K41" s="80">
        <f t="shared" si="4"/>
        <v>63480428.877328865</v>
      </c>
      <c r="L41" s="80">
        <f t="shared" si="1"/>
        <v>6984477.8773288652</v>
      </c>
      <c r="M41" s="78">
        <f t="shared" si="2"/>
        <v>0.12362793711232271</v>
      </c>
      <c r="N41" s="21"/>
    </row>
    <row r="42" spans="1:23" ht="17.25">
      <c r="A42" s="74" t="s">
        <v>125</v>
      </c>
      <c r="B42" s="79">
        <f>'2. Base Allocation'!I42</f>
        <v>46629156.386443734</v>
      </c>
      <c r="C42" s="79">
        <f>'3. Supplemental Allocation'!E42</f>
        <v>13337447</v>
      </c>
      <c r="D42" s="79">
        <f>'4. Student Success Allocation'!AD42</f>
        <v>7252961.75</v>
      </c>
      <c r="E42" s="80">
        <f t="shared" si="0"/>
        <v>67219565.136443734</v>
      </c>
      <c r="F42" s="79"/>
      <c r="G42" s="80">
        <v>63539551</v>
      </c>
      <c r="H42" s="108">
        <f t="shared" si="3"/>
        <v>65261473</v>
      </c>
      <c r="I42" s="80">
        <f>IF(E42&lt;((1+'10. Systemwide Detail'!$B$6)*'1. 2018-19 Allocations'!G42),(((1+'10. Systemwide Detail'!$B$6)*'1. 2018-19 Allocations'!G42)-'1. 2018-19 Allocations'!E42),0)</f>
        <v>0</v>
      </c>
      <c r="J42" s="79"/>
      <c r="K42" s="80">
        <f t="shared" si="4"/>
        <v>67219565.136443734</v>
      </c>
      <c r="L42" s="80">
        <f t="shared" si="1"/>
        <v>3680014.1364437342</v>
      </c>
      <c r="M42" s="78">
        <f t="shared" si="2"/>
        <v>5.7916904959616954E-2</v>
      </c>
      <c r="N42" s="21"/>
    </row>
    <row r="43" spans="1:23">
      <c r="A43" s="74" t="s">
        <v>63</v>
      </c>
      <c r="B43" s="79">
        <f>'2. Base Allocation'!I43</f>
        <v>28247438.989800271</v>
      </c>
      <c r="C43" s="79">
        <f>'3. Supplemental Allocation'!E43</f>
        <v>5339390</v>
      </c>
      <c r="D43" s="79">
        <f>'4. Student Success Allocation'!AD43</f>
        <v>3577843.25</v>
      </c>
      <c r="E43" s="80">
        <f t="shared" ref="E43:E74" si="5">SUM(D43,C43,B43)</f>
        <v>37164672.239800274</v>
      </c>
      <c r="F43" s="79"/>
      <c r="G43" s="80">
        <v>38879570</v>
      </c>
      <c r="H43" s="108">
        <f t="shared" si="3"/>
        <v>39933206</v>
      </c>
      <c r="I43" s="80">
        <f>IF(E43&lt;((1+'10. Systemwide Detail'!$B$6)*'1. 2018-19 Allocations'!G43),(((1+'10. Systemwide Detail'!$B$6)*'1. 2018-19 Allocations'!G43)-'1. 2018-19 Allocations'!E43),0)</f>
        <v>2768534.107199721</v>
      </c>
      <c r="J43" s="79"/>
      <c r="K43" s="80">
        <f t="shared" si="4"/>
        <v>39933206.346999995</v>
      </c>
      <c r="L43" s="80">
        <f t="shared" ref="L43:L74" si="6">K43-G43</f>
        <v>1053636.3469999954</v>
      </c>
      <c r="M43" s="78">
        <f t="shared" ref="M43:M74" si="7">L43/G43</f>
        <v>2.7099999999999881E-2</v>
      </c>
      <c r="N43" s="21"/>
    </row>
    <row r="44" spans="1:23">
      <c r="A44" s="74" t="s">
        <v>64</v>
      </c>
      <c r="B44" s="79">
        <f>'2. Base Allocation'!I44</f>
        <v>138138718.28340104</v>
      </c>
      <c r="C44" s="79">
        <f>'3. Supplemental Allocation'!E44</f>
        <v>34974383</v>
      </c>
      <c r="D44" s="79">
        <f>'4. Student Success Allocation'!AD44</f>
        <v>12604219.5</v>
      </c>
      <c r="E44" s="80">
        <f t="shared" si="5"/>
        <v>185717320.78340104</v>
      </c>
      <c r="F44" s="79"/>
      <c r="G44" s="80">
        <v>175668539</v>
      </c>
      <c r="H44" s="108">
        <f t="shared" si="3"/>
        <v>180429156</v>
      </c>
      <c r="I44" s="80">
        <f>IF(E44&lt;((1+'10. Systemwide Detail'!$B$6)*'1. 2018-19 Allocations'!G44),(((1+'10. Systemwide Detail'!$B$6)*'1. 2018-19 Allocations'!G44)-'1. 2018-19 Allocations'!E44),0)</f>
        <v>0</v>
      </c>
      <c r="J44" s="79"/>
      <c r="K44" s="80">
        <f t="shared" si="4"/>
        <v>185717320.78340104</v>
      </c>
      <c r="L44" s="80">
        <f t="shared" si="6"/>
        <v>10048781.783401042</v>
      </c>
      <c r="M44" s="78">
        <f t="shared" si="7"/>
        <v>5.7203081670765432E-2</v>
      </c>
      <c r="N44" s="21"/>
    </row>
    <row r="45" spans="1:23">
      <c r="A45" s="74" t="s">
        <v>65</v>
      </c>
      <c r="B45" s="79">
        <f>'2. Base Allocation'!I45</f>
        <v>49120725.800958775</v>
      </c>
      <c r="C45" s="79">
        <f>'3. Supplemental Allocation'!E45</f>
        <v>19382629</v>
      </c>
      <c r="D45" s="79">
        <f>'4. Student Success Allocation'!AD45</f>
        <v>7588175.25</v>
      </c>
      <c r="E45" s="80">
        <f t="shared" si="5"/>
        <v>76091530.050958782</v>
      </c>
      <c r="F45" s="79"/>
      <c r="G45" s="80">
        <v>71516854</v>
      </c>
      <c r="H45" s="108">
        <f t="shared" si="3"/>
        <v>73454961</v>
      </c>
      <c r="I45" s="80">
        <f>IF(E45&lt;((1+'10. Systemwide Detail'!$B$6)*'1. 2018-19 Allocations'!G45),(((1+'10. Systemwide Detail'!$B$6)*'1. 2018-19 Allocations'!G45)-'1. 2018-19 Allocations'!E45),0)</f>
        <v>0</v>
      </c>
      <c r="J45" s="79"/>
      <c r="K45" s="80">
        <f t="shared" si="4"/>
        <v>76091530.050958782</v>
      </c>
      <c r="L45" s="80">
        <f t="shared" si="6"/>
        <v>4574676.0509587824</v>
      </c>
      <c r="M45" s="78">
        <f t="shared" si="7"/>
        <v>6.396640505130137E-2</v>
      </c>
      <c r="N45" s="21"/>
    </row>
    <row r="46" spans="1:23">
      <c r="A46" s="74" t="s">
        <v>66</v>
      </c>
      <c r="B46" s="79">
        <f>'2. Base Allocation'!I46</f>
        <v>24429253.286339231</v>
      </c>
      <c r="C46" s="79">
        <f>'3. Supplemental Allocation'!E46</f>
        <v>5459779</v>
      </c>
      <c r="D46" s="79">
        <f>'4. Student Success Allocation'!AD46</f>
        <v>3645263.25</v>
      </c>
      <c r="E46" s="80">
        <f t="shared" si="5"/>
        <v>33534295.536339231</v>
      </c>
      <c r="F46" s="79"/>
      <c r="G46" s="80">
        <v>31620031</v>
      </c>
      <c r="H46" s="108">
        <f t="shared" si="3"/>
        <v>32476934</v>
      </c>
      <c r="I46" s="80">
        <f>IF(E46&lt;((1+'10. Systemwide Detail'!$B$6)*'1. 2018-19 Allocations'!G46),(((1+'10. Systemwide Detail'!$B$6)*'1. 2018-19 Allocations'!G46)-'1. 2018-19 Allocations'!E46),0)</f>
        <v>0</v>
      </c>
      <c r="J46" s="79"/>
      <c r="K46" s="80">
        <f t="shared" si="4"/>
        <v>33534295.536339231</v>
      </c>
      <c r="L46" s="80">
        <f t="shared" si="6"/>
        <v>1914264.5363392308</v>
      </c>
      <c r="M46" s="78">
        <f t="shared" si="7"/>
        <v>6.0539616053483021E-2</v>
      </c>
      <c r="N46" s="21"/>
    </row>
    <row r="47" spans="1:23">
      <c r="A47" s="74" t="s">
        <v>67</v>
      </c>
      <c r="B47" s="79">
        <f>'2. Base Allocation'!I47</f>
        <v>141034388.93689269</v>
      </c>
      <c r="C47" s="79">
        <f>'3. Supplemental Allocation'!E47</f>
        <v>37399624</v>
      </c>
      <c r="D47" s="79">
        <f>'4. Student Success Allocation'!AD47</f>
        <v>16666895</v>
      </c>
      <c r="E47" s="80">
        <f t="shared" si="5"/>
        <v>195100907.93689269</v>
      </c>
      <c r="F47" s="79"/>
      <c r="G47" s="80">
        <v>202054625</v>
      </c>
      <c r="H47" s="108">
        <f t="shared" si="3"/>
        <v>207530305</v>
      </c>
      <c r="I47" s="80">
        <f>IF(E47&lt;((1+'10. Systemwide Detail'!$B$6)*'1. 2018-19 Allocations'!G47),(((1+'10. Systemwide Detail'!$B$6)*'1. 2018-19 Allocations'!G47)-'1. 2018-19 Allocations'!E47),0)</f>
        <v>12429397.400607288</v>
      </c>
      <c r="J47" s="79"/>
      <c r="K47" s="80">
        <f t="shared" si="4"/>
        <v>207530305.33749998</v>
      </c>
      <c r="L47" s="80">
        <f t="shared" si="6"/>
        <v>5475680.3374999762</v>
      </c>
      <c r="M47" s="78">
        <f t="shared" si="7"/>
        <v>2.7099999999999881E-2</v>
      </c>
      <c r="N47" s="21"/>
    </row>
    <row r="48" spans="1:23">
      <c r="A48" s="74" t="s">
        <v>68</v>
      </c>
      <c r="B48" s="79">
        <f>'2. Base Allocation'!I48</f>
        <v>34763387.672098584</v>
      </c>
      <c r="C48" s="79">
        <f>'3. Supplemental Allocation'!E48</f>
        <v>5465293</v>
      </c>
      <c r="D48" s="79">
        <f>'4. Student Success Allocation'!AD48</f>
        <v>4417372.75</v>
      </c>
      <c r="E48" s="80">
        <f t="shared" si="5"/>
        <v>44646053.422098584</v>
      </c>
      <c r="F48" s="79"/>
      <c r="G48" s="80">
        <v>48764077</v>
      </c>
      <c r="H48" s="108">
        <f t="shared" si="3"/>
        <v>50085583</v>
      </c>
      <c r="I48" s="80">
        <f>IF(E48&lt;((1+'10. Systemwide Detail'!$B$6)*'1. 2018-19 Allocations'!G48),(((1+'10. Systemwide Detail'!$B$6)*'1. 2018-19 Allocations'!G48)-'1. 2018-19 Allocations'!E48),0)</f>
        <v>5439530.0646014139</v>
      </c>
      <c r="J48" s="79"/>
      <c r="K48" s="80">
        <f t="shared" si="4"/>
        <v>50085583.486699998</v>
      </c>
      <c r="L48" s="80">
        <f t="shared" si="6"/>
        <v>1321506.4866999984</v>
      </c>
      <c r="M48" s="78">
        <f t="shared" si="7"/>
        <v>2.7099999999999968E-2</v>
      </c>
      <c r="N48" s="21"/>
    </row>
    <row r="49" spans="1:14">
      <c r="A49" s="74" t="s">
        <v>69</v>
      </c>
      <c r="B49" s="79">
        <f>'2. Base Allocation'!I49</f>
        <v>14825260.496307664</v>
      </c>
      <c r="C49" s="79">
        <f>'3. Supplemental Allocation'!E49</f>
        <v>3176983</v>
      </c>
      <c r="D49" s="79">
        <f>'4. Student Success Allocation'!AD49</f>
        <v>1005115.25</v>
      </c>
      <c r="E49" s="80">
        <f t="shared" si="5"/>
        <v>19007358.746307664</v>
      </c>
      <c r="F49" s="79"/>
      <c r="G49" s="80">
        <v>16245202</v>
      </c>
      <c r="H49" s="108">
        <f t="shared" si="3"/>
        <v>16685447</v>
      </c>
      <c r="I49" s="80">
        <f>IF(E49&lt;((1+'10. Systemwide Detail'!$B$6)*'1. 2018-19 Allocations'!G49),(((1+'10. Systemwide Detail'!$B$6)*'1. 2018-19 Allocations'!G49)-'1. 2018-19 Allocations'!E49),0)</f>
        <v>0</v>
      </c>
      <c r="J49" s="79"/>
      <c r="K49" s="80">
        <f t="shared" si="4"/>
        <v>19007358.746307664</v>
      </c>
      <c r="L49" s="80">
        <f t="shared" si="6"/>
        <v>2762156.7463076636</v>
      </c>
      <c r="M49" s="78">
        <f t="shared" si="7"/>
        <v>0.17002907974352449</v>
      </c>
      <c r="N49" s="21"/>
    </row>
    <row r="50" spans="1:14">
      <c r="A50" s="74" t="s">
        <v>70</v>
      </c>
      <c r="B50" s="79">
        <f>'2. Base Allocation'!I50</f>
        <v>79468038.78166011</v>
      </c>
      <c r="C50" s="79">
        <f>'3. Supplemental Allocation'!E50</f>
        <v>18004129</v>
      </c>
      <c r="D50" s="79">
        <f>'4. Student Success Allocation'!AD50</f>
        <v>10728572.75</v>
      </c>
      <c r="E50" s="80">
        <f t="shared" si="5"/>
        <v>108200740.53166011</v>
      </c>
      <c r="F50" s="79"/>
      <c r="G50" s="80">
        <v>108868450</v>
      </c>
      <c r="H50" s="108">
        <f t="shared" si="3"/>
        <v>111818785</v>
      </c>
      <c r="I50" s="80">
        <f>IF(E50&lt;((1+'10. Systemwide Detail'!$B$6)*'1. 2018-19 Allocations'!G50),(((1+'10. Systemwide Detail'!$B$6)*'1. 2018-19 Allocations'!G50)-'1. 2018-19 Allocations'!E50),0)</f>
        <v>3618044.4633398801</v>
      </c>
      <c r="J50" s="79"/>
      <c r="K50" s="80">
        <f t="shared" si="4"/>
        <v>111818784.99499999</v>
      </c>
      <c r="L50" s="80">
        <f t="shared" si="6"/>
        <v>2950334.9949999899</v>
      </c>
      <c r="M50" s="78">
        <f t="shared" si="7"/>
        <v>2.7099999999999905E-2</v>
      </c>
      <c r="N50" s="21"/>
    </row>
    <row r="51" spans="1:14">
      <c r="A51" s="74" t="s">
        <v>71</v>
      </c>
      <c r="B51" s="79">
        <f>'2. Base Allocation'!I51</f>
        <v>99512805.397282422</v>
      </c>
      <c r="C51" s="79">
        <f>'3. Supplemental Allocation'!E51</f>
        <v>29127705</v>
      </c>
      <c r="D51" s="79">
        <f>'4. Student Success Allocation'!AD51</f>
        <v>15483672.25</v>
      </c>
      <c r="E51" s="80">
        <f t="shared" si="5"/>
        <v>144124182.64728242</v>
      </c>
      <c r="F51" s="79"/>
      <c r="G51" s="80">
        <v>134488560</v>
      </c>
      <c r="H51" s="108">
        <f t="shared" si="3"/>
        <v>138133200</v>
      </c>
      <c r="I51" s="80">
        <f>IF(E51&lt;((1+'10. Systemwide Detail'!$B$6)*'1. 2018-19 Allocations'!G51),(((1+'10. Systemwide Detail'!$B$6)*'1. 2018-19 Allocations'!G51)-'1. 2018-19 Allocations'!E51),0)</f>
        <v>0</v>
      </c>
      <c r="J51" s="79"/>
      <c r="K51" s="80">
        <f t="shared" si="4"/>
        <v>144124182.64728242</v>
      </c>
      <c r="L51" s="80">
        <f t="shared" si="6"/>
        <v>9635622.6472824216</v>
      </c>
      <c r="M51" s="78">
        <f t="shared" si="7"/>
        <v>7.1646411020256456E-2</v>
      </c>
      <c r="N51" s="21"/>
    </row>
    <row r="52" spans="1:14">
      <c r="A52" s="74" t="s">
        <v>72</v>
      </c>
      <c r="B52" s="79">
        <f>'2. Base Allocation'!I52</f>
        <v>82589594.102113053</v>
      </c>
      <c r="C52" s="79">
        <f>'3. Supplemental Allocation'!E52</f>
        <v>22192931</v>
      </c>
      <c r="D52" s="79">
        <f>'4. Student Success Allocation'!AD52</f>
        <v>11602134.25</v>
      </c>
      <c r="E52" s="80">
        <f t="shared" si="5"/>
        <v>116384659.35211305</v>
      </c>
      <c r="F52" s="79"/>
      <c r="G52" s="80">
        <v>112373122</v>
      </c>
      <c r="H52" s="108">
        <f t="shared" si="3"/>
        <v>115418434</v>
      </c>
      <c r="I52" s="80">
        <f>IF(E52&lt;((1+'10. Systemwide Detail'!$B$6)*'1. 2018-19 Allocations'!G52),(((1+'10. Systemwide Detail'!$B$6)*'1. 2018-19 Allocations'!G52)-'1. 2018-19 Allocations'!E52),0)</f>
        <v>0</v>
      </c>
      <c r="J52" s="79"/>
      <c r="K52" s="80">
        <f t="shared" si="4"/>
        <v>116384659.35211305</v>
      </c>
      <c r="L52" s="80">
        <f t="shared" si="6"/>
        <v>4011537.3521130532</v>
      </c>
      <c r="M52" s="78">
        <f t="shared" si="7"/>
        <v>3.5698370577557266E-2</v>
      </c>
      <c r="N52" s="21"/>
    </row>
    <row r="53" spans="1:14">
      <c r="A53" s="74" t="s">
        <v>73</v>
      </c>
      <c r="B53" s="79">
        <f>'2. Base Allocation'!I53</f>
        <v>130635757.94186339</v>
      </c>
      <c r="C53" s="79">
        <f>'3. Supplemental Allocation'!E53</f>
        <v>24859869</v>
      </c>
      <c r="D53" s="79">
        <f>'4. Student Success Allocation'!AD53</f>
        <v>20214918.5</v>
      </c>
      <c r="E53" s="80">
        <f t="shared" si="5"/>
        <v>175710545.44186339</v>
      </c>
      <c r="F53" s="79"/>
      <c r="G53" s="80">
        <v>163785707</v>
      </c>
      <c r="H53" s="108">
        <f t="shared" si="3"/>
        <v>168224300</v>
      </c>
      <c r="I53" s="80">
        <f>IF(E53&lt;((1+'10. Systemwide Detail'!$B$6)*'1. 2018-19 Allocations'!G53),(((1+'10. Systemwide Detail'!$B$6)*'1. 2018-19 Allocations'!G53)-'1. 2018-19 Allocations'!E53),0)</f>
        <v>0</v>
      </c>
      <c r="J53" s="79"/>
      <c r="K53" s="80">
        <f t="shared" si="4"/>
        <v>175710545.44186339</v>
      </c>
      <c r="L53" s="80">
        <f t="shared" si="6"/>
        <v>11924838.441863388</v>
      </c>
      <c r="M53" s="78">
        <f t="shared" si="7"/>
        <v>7.2807564593309643E-2</v>
      </c>
      <c r="N53" s="21"/>
    </row>
    <row r="54" spans="1:14">
      <c r="A54" s="74" t="s">
        <v>74</v>
      </c>
      <c r="B54" s="79">
        <f>'2. Base Allocation'!I54</f>
        <v>19340551.804898858</v>
      </c>
      <c r="C54" s="79">
        <f>'3. Supplemental Allocation'!E54</f>
        <v>5636227</v>
      </c>
      <c r="D54" s="79">
        <f>'4. Student Success Allocation'!AD54</f>
        <v>2601183</v>
      </c>
      <c r="E54" s="80">
        <f t="shared" si="5"/>
        <v>27577961.804898858</v>
      </c>
      <c r="F54" s="79"/>
      <c r="G54" s="80">
        <v>26897389</v>
      </c>
      <c r="H54" s="108">
        <f t="shared" si="3"/>
        <v>27626308</v>
      </c>
      <c r="I54" s="80">
        <f>IF(E54&lt;((1+'10. Systemwide Detail'!$B$6)*'1. 2018-19 Allocations'!G54),(((1+'10. Systemwide Detail'!$B$6)*'1. 2018-19 Allocations'!G54)-'1. 2018-19 Allocations'!E54),0)</f>
        <v>48346.437001138926</v>
      </c>
      <c r="J54" s="79"/>
      <c r="K54" s="80">
        <f t="shared" si="4"/>
        <v>27626308.241899997</v>
      </c>
      <c r="L54" s="80">
        <f t="shared" si="6"/>
        <v>728919.241899997</v>
      </c>
      <c r="M54" s="78">
        <f t="shared" si="7"/>
        <v>2.7099999999999888E-2</v>
      </c>
      <c r="N54" s="21"/>
    </row>
    <row r="55" spans="1:14">
      <c r="A55" s="74" t="s">
        <v>75</v>
      </c>
      <c r="B55" s="79">
        <f>'2. Base Allocation'!I55</f>
        <v>50159793.685848646</v>
      </c>
      <c r="C55" s="79">
        <f>'3. Supplemental Allocation'!E55</f>
        <v>16451019</v>
      </c>
      <c r="D55" s="79">
        <f>'4. Student Success Allocation'!AD55</f>
        <v>7563512.5</v>
      </c>
      <c r="E55" s="80">
        <f t="shared" si="5"/>
        <v>74174325.185848653</v>
      </c>
      <c r="F55" s="79"/>
      <c r="G55" s="80">
        <v>69108317</v>
      </c>
      <c r="H55" s="108">
        <f t="shared" si="3"/>
        <v>70981152</v>
      </c>
      <c r="I55" s="80">
        <f>IF(E55&lt;((1+'10. Systemwide Detail'!$B$6)*'1. 2018-19 Allocations'!G55),(((1+'10. Systemwide Detail'!$B$6)*'1. 2018-19 Allocations'!G55)-'1. 2018-19 Allocations'!E55),0)</f>
        <v>0</v>
      </c>
      <c r="J55" s="79"/>
      <c r="K55" s="80">
        <f>E55+I55</f>
        <v>74174325.185848653</v>
      </c>
      <c r="L55" s="80">
        <f t="shared" si="6"/>
        <v>5066008.1858486533</v>
      </c>
      <c r="M55" s="78">
        <f t="shared" si="7"/>
        <v>7.3305332929011327E-2</v>
      </c>
      <c r="N55" s="21"/>
    </row>
    <row r="56" spans="1:14">
      <c r="A56" s="74" t="s">
        <v>76</v>
      </c>
      <c r="B56" s="79">
        <f>'2. Base Allocation'!I56</f>
        <v>123326129.987554</v>
      </c>
      <c r="C56" s="79">
        <f>'3. Supplemental Allocation'!E56</f>
        <v>40904690</v>
      </c>
      <c r="D56" s="79">
        <f>'4. Student Success Allocation'!AD56</f>
        <v>17998068.5</v>
      </c>
      <c r="E56" s="80">
        <f t="shared" si="5"/>
        <v>182228888.48755401</v>
      </c>
      <c r="F56" s="79"/>
      <c r="G56" s="80">
        <v>169103497</v>
      </c>
      <c r="H56" s="108">
        <f t="shared" si="3"/>
        <v>173686202</v>
      </c>
      <c r="I56" s="80">
        <f>IF(E56&lt;((1+'10. Systemwide Detail'!$B$6)*'1. 2018-19 Allocations'!G56),(((1+'10. Systemwide Detail'!$B$6)*'1. 2018-19 Allocations'!G56)-'1. 2018-19 Allocations'!E56),0)</f>
        <v>0</v>
      </c>
      <c r="J56" s="79"/>
      <c r="K56" s="80">
        <f t="shared" si="4"/>
        <v>182228888.48755401</v>
      </c>
      <c r="L56" s="80">
        <f t="shared" si="6"/>
        <v>13125391.487554014</v>
      </c>
      <c r="M56" s="78">
        <f t="shared" si="7"/>
        <v>7.7617504784978003E-2</v>
      </c>
      <c r="N56" s="21"/>
    </row>
    <row r="57" spans="1:14">
      <c r="A57" s="74" t="s">
        <v>77</v>
      </c>
      <c r="B57" s="79">
        <f>'2. Base Allocation'!I57</f>
        <v>64441277.199726619</v>
      </c>
      <c r="C57" s="79">
        <f>'3. Supplemental Allocation'!E57</f>
        <v>21974209</v>
      </c>
      <c r="D57" s="79">
        <f>'4. Student Success Allocation'!AD57</f>
        <v>9547083</v>
      </c>
      <c r="E57" s="80">
        <f t="shared" si="5"/>
        <v>95962569.199726611</v>
      </c>
      <c r="F57" s="79"/>
      <c r="G57" s="80">
        <v>88844996</v>
      </c>
      <c r="H57" s="108">
        <f t="shared" si="3"/>
        <v>91252695</v>
      </c>
      <c r="I57" s="80">
        <f>IF(E57&lt;((1+'10. Systemwide Detail'!$B$6)*'1. 2018-19 Allocations'!G57),(((1+'10. Systemwide Detail'!$B$6)*'1. 2018-19 Allocations'!G57)-'1. 2018-19 Allocations'!E57),0)</f>
        <v>0</v>
      </c>
      <c r="J57" s="79"/>
      <c r="K57" s="80">
        <f t="shared" si="4"/>
        <v>95962569.199726611</v>
      </c>
      <c r="L57" s="80">
        <f t="shared" si="6"/>
        <v>7117573.1997266114</v>
      </c>
      <c r="M57" s="78">
        <f t="shared" si="7"/>
        <v>8.0112257529130981E-2</v>
      </c>
      <c r="N57" s="21"/>
    </row>
    <row r="58" spans="1:14">
      <c r="A58" s="74" t="s">
        <v>78</v>
      </c>
      <c r="B58" s="79">
        <f>'2. Base Allocation'!I58</f>
        <v>197416874.78608736</v>
      </c>
      <c r="C58" s="79">
        <f>'3. Supplemental Allocation'!E58</f>
        <v>46097959</v>
      </c>
      <c r="D58" s="79">
        <f>'4. Student Success Allocation'!AD58</f>
        <v>22150694.5</v>
      </c>
      <c r="E58" s="80">
        <f t="shared" si="5"/>
        <v>265665528.28608736</v>
      </c>
      <c r="F58" s="79"/>
      <c r="G58" s="80">
        <v>248796246</v>
      </c>
      <c r="H58" s="108">
        <f t="shared" si="3"/>
        <v>255538624</v>
      </c>
      <c r="I58" s="80">
        <f>IF(E58&lt;((1+'10. Systemwide Detail'!$B$6)*'1. 2018-19 Allocations'!G58),(((1+'10. Systemwide Detail'!$B$6)*'1. 2018-19 Allocations'!G58)-'1. 2018-19 Allocations'!E58),0)</f>
        <v>0</v>
      </c>
      <c r="J58" s="79"/>
      <c r="K58" s="80">
        <f t="shared" si="4"/>
        <v>265665528.28608736</v>
      </c>
      <c r="L58" s="80">
        <f t="shared" si="6"/>
        <v>16869282.286087364</v>
      </c>
      <c r="M58" s="78">
        <f t="shared" si="7"/>
        <v>6.7803604585285282E-2</v>
      </c>
      <c r="N58" s="21"/>
    </row>
    <row r="59" spans="1:14" ht="17.25">
      <c r="A59" s="74" t="s">
        <v>118</v>
      </c>
      <c r="B59" s="79">
        <f>'2. Base Allocation'!I59</f>
        <v>99881037.092413917</v>
      </c>
      <c r="C59" s="79">
        <f>'3. Supplemental Allocation'!E59</f>
        <v>16842513</v>
      </c>
      <c r="D59" s="79">
        <f>'4. Student Success Allocation'!AD59</f>
        <v>9647337</v>
      </c>
      <c r="E59" s="80">
        <f t="shared" si="5"/>
        <v>126370887.09241392</v>
      </c>
      <c r="F59" s="79"/>
      <c r="G59" s="80">
        <v>124210823</v>
      </c>
      <c r="H59" s="108">
        <f t="shared" si="3"/>
        <v>127576936</v>
      </c>
      <c r="I59" s="80">
        <f>IF(E59&lt;((1+'10. Systemwide Detail'!$B$6)*'1. 2018-19 Allocations'!G59),(((1+'10. Systemwide Detail'!$B$6)*'1. 2018-19 Allocations'!G59)-'1. 2018-19 Allocations'!E59),0)</f>
        <v>1206049.2108860761</v>
      </c>
      <c r="J59" s="79"/>
      <c r="K59" s="80">
        <f t="shared" si="4"/>
        <v>127576936.30329999</v>
      </c>
      <c r="L59" s="80">
        <f t="shared" si="6"/>
        <v>3366113.3032999933</v>
      </c>
      <c r="M59" s="78">
        <f t="shared" si="7"/>
        <v>2.7099999999999947E-2</v>
      </c>
      <c r="N59" s="21"/>
    </row>
    <row r="60" spans="1:14">
      <c r="A60" s="74" t="s">
        <v>79</v>
      </c>
      <c r="B60" s="79">
        <f>'2. Base Allocation'!I60</f>
        <v>59400167.118440911</v>
      </c>
      <c r="C60" s="79">
        <f>'3. Supplemental Allocation'!E60</f>
        <v>21632341</v>
      </c>
      <c r="D60" s="79">
        <f>'4. Student Success Allocation'!AD60</f>
        <v>12144594</v>
      </c>
      <c r="E60" s="80">
        <f t="shared" si="5"/>
        <v>93177102.118440911</v>
      </c>
      <c r="F60" s="79"/>
      <c r="G60" s="80">
        <v>81767558</v>
      </c>
      <c r="H60" s="108">
        <f t="shared" si="3"/>
        <v>83983459</v>
      </c>
      <c r="I60" s="80">
        <f>IF(E60&lt;((1+'10. Systemwide Detail'!$B$6)*'1. 2018-19 Allocations'!G60),(((1+'10. Systemwide Detail'!$B$6)*'1. 2018-19 Allocations'!G60)-'1. 2018-19 Allocations'!E60),0)</f>
        <v>0</v>
      </c>
      <c r="J60" s="79"/>
      <c r="K60" s="80">
        <f t="shared" si="4"/>
        <v>93177102.118440911</v>
      </c>
      <c r="L60" s="80">
        <f t="shared" si="6"/>
        <v>11409544.118440911</v>
      </c>
      <c r="M60" s="78">
        <f t="shared" si="7"/>
        <v>0.13953631975215539</v>
      </c>
      <c r="N60" s="21"/>
    </row>
    <row r="61" spans="1:14" ht="17.25">
      <c r="A61" s="74" t="s">
        <v>124</v>
      </c>
      <c r="B61" s="79">
        <f>'2. Base Allocation'!I61</f>
        <v>52081911.814597584</v>
      </c>
      <c r="C61" s="79">
        <f>'3. Supplemental Allocation'!E61</f>
        <v>15422658</v>
      </c>
      <c r="D61" s="79">
        <f>'4. Student Success Allocation'!AD61</f>
        <v>6895811.75</v>
      </c>
      <c r="E61" s="80">
        <f t="shared" si="5"/>
        <v>74400381.564597577</v>
      </c>
      <c r="F61" s="79"/>
      <c r="G61" s="80">
        <v>70522096</v>
      </c>
      <c r="H61" s="108">
        <f t="shared" si="3"/>
        <v>72433245</v>
      </c>
      <c r="I61" s="80">
        <f>IF(E61&lt;((1+'10. Systemwide Detail'!$B$6)*'1. 2018-19 Allocations'!G61),(((1+'10. Systemwide Detail'!$B$6)*'1. 2018-19 Allocations'!G61)-'1. 2018-19 Allocations'!E61),0)</f>
        <v>0</v>
      </c>
      <c r="J61" s="79"/>
      <c r="K61" s="80">
        <f t="shared" si="4"/>
        <v>74400381.564597577</v>
      </c>
      <c r="L61" s="80">
        <f t="shared" si="6"/>
        <v>3878285.5645975769</v>
      </c>
      <c r="M61" s="78">
        <f t="shared" si="7"/>
        <v>5.4993906655831343E-2</v>
      </c>
      <c r="N61" s="21"/>
    </row>
    <row r="62" spans="1:14">
      <c r="A62" s="74" t="s">
        <v>81</v>
      </c>
      <c r="B62" s="79">
        <f>'2. Base Allocation'!I62</f>
        <v>36194132.545806438</v>
      </c>
      <c r="C62" s="79">
        <f>'3. Supplemental Allocation'!E62</f>
        <v>7272047</v>
      </c>
      <c r="D62" s="79">
        <f>'4. Student Success Allocation'!AD62</f>
        <v>5076020.75</v>
      </c>
      <c r="E62" s="80">
        <f t="shared" si="5"/>
        <v>48542200.295806438</v>
      </c>
      <c r="F62" s="79"/>
      <c r="G62" s="80">
        <v>48839558</v>
      </c>
      <c r="H62" s="108">
        <f t="shared" si="3"/>
        <v>50163110</v>
      </c>
      <c r="I62" s="80">
        <f>IF(E62&lt;((1+'10. Systemwide Detail'!$B$6)*'1. 2018-19 Allocations'!G62),(((1+'10. Systemwide Detail'!$B$6)*'1. 2018-19 Allocations'!G62)-'1. 2018-19 Allocations'!E62),0)</f>
        <v>1620909.7259935588</v>
      </c>
      <c r="J62" s="79"/>
      <c r="K62" s="80">
        <f>E62+I62</f>
        <v>50163110.021799996</v>
      </c>
      <c r="L62" s="80">
        <f t="shared" si="6"/>
        <v>1323552.0217999965</v>
      </c>
      <c r="M62" s="78">
        <f t="shared" si="7"/>
        <v>2.709999999999993E-2</v>
      </c>
      <c r="N62" s="21"/>
    </row>
    <row r="63" spans="1:14" ht="17.25">
      <c r="A63" s="74" t="s">
        <v>123</v>
      </c>
      <c r="B63" s="79">
        <f>'2. Base Allocation'!I63</f>
        <v>71182328.992326468</v>
      </c>
      <c r="C63" s="79">
        <f>'3. Supplemental Allocation'!E63</f>
        <v>15562346</v>
      </c>
      <c r="D63" s="79">
        <f>'4. Student Success Allocation'!AD63</f>
        <v>11333654</v>
      </c>
      <c r="E63" s="80">
        <f t="shared" si="5"/>
        <v>98078328.992326468</v>
      </c>
      <c r="F63" s="79"/>
      <c r="G63" s="80">
        <v>98288807</v>
      </c>
      <c r="H63" s="108">
        <f t="shared" si="3"/>
        <v>100952434</v>
      </c>
      <c r="I63" s="80">
        <f>IF(E63&lt;((1+'10. Systemwide Detail'!$B$6)*'1. 2018-19 Allocations'!G63),(((1+'10. Systemwide Detail'!$B$6)*'1. 2018-19 Allocations'!G63)-'1. 2018-19 Allocations'!E63),0)</f>
        <v>2874104.6773735285</v>
      </c>
      <c r="J63" s="79"/>
      <c r="K63" s="80">
        <f t="shared" si="4"/>
        <v>100952433.6697</v>
      </c>
      <c r="L63" s="80">
        <f t="shared" si="6"/>
        <v>2663626.6696999967</v>
      </c>
      <c r="M63" s="78">
        <f t="shared" si="7"/>
        <v>2.7099999999999968E-2</v>
      </c>
      <c r="N63" s="21"/>
    </row>
    <row r="64" spans="1:14" s="219" customFormat="1">
      <c r="A64" s="214" t="s">
        <v>83</v>
      </c>
      <c r="B64" s="215">
        <f>'2. Base Allocation'!I64</f>
        <v>56249920.477460392</v>
      </c>
      <c r="C64" s="215">
        <f>'3. Supplemental Allocation'!E64</f>
        <v>13438537</v>
      </c>
      <c r="D64" s="215">
        <f>'4. Student Success Allocation'!AD64</f>
        <v>10137810</v>
      </c>
      <c r="E64" s="215">
        <f t="shared" si="5"/>
        <v>79826267.477460384</v>
      </c>
      <c r="F64" s="215"/>
      <c r="G64" s="215">
        <v>72927788</v>
      </c>
      <c r="H64" s="216">
        <f t="shared" si="3"/>
        <v>74904131</v>
      </c>
      <c r="I64" s="215">
        <f>IF(E64&lt;((1+'10. Systemwide Detail'!$B$6)*'1. 2018-19 Allocations'!G64),(((1+'10. Systemwide Detail'!$B$6)*'1. 2018-19 Allocations'!G64)-'1. 2018-19 Allocations'!E64),0)</f>
        <v>0</v>
      </c>
      <c r="J64" s="215"/>
      <c r="K64" s="215">
        <f t="shared" si="4"/>
        <v>79826267.477460384</v>
      </c>
      <c r="L64" s="215">
        <f t="shared" si="6"/>
        <v>6898479.4774603844</v>
      </c>
      <c r="M64" s="217">
        <f t="shared" si="7"/>
        <v>9.4593291071167332E-2</v>
      </c>
      <c r="N64" s="218"/>
    </row>
    <row r="65" spans="1:14">
      <c r="A65" s="74" t="s">
        <v>84</v>
      </c>
      <c r="B65" s="79">
        <f>'2. Base Allocation'!I65</f>
        <v>70515074.574821219</v>
      </c>
      <c r="C65" s="79">
        <f>'3. Supplemental Allocation'!E65</f>
        <v>15702953</v>
      </c>
      <c r="D65" s="79">
        <f>'4. Student Success Allocation'!AD65</f>
        <v>11250771.75</v>
      </c>
      <c r="E65" s="80">
        <f t="shared" si="5"/>
        <v>97468799.324821219</v>
      </c>
      <c r="F65" s="79"/>
      <c r="G65" s="80">
        <v>94273725</v>
      </c>
      <c r="H65" s="108">
        <f t="shared" si="3"/>
        <v>96828543</v>
      </c>
      <c r="I65" s="80">
        <f>IF(E65&lt;((1+'10. Systemwide Detail'!$B$6)*'1. 2018-19 Allocations'!G65),(((1+'10. Systemwide Detail'!$B$6)*'1. 2018-19 Allocations'!G65)-'1. 2018-19 Allocations'!E65),0)</f>
        <v>0</v>
      </c>
      <c r="J65" s="79"/>
      <c r="K65" s="80">
        <f t="shared" si="4"/>
        <v>97468799.324821219</v>
      </c>
      <c r="L65" s="80">
        <f t="shared" si="6"/>
        <v>3195074.3248212188</v>
      </c>
      <c r="M65" s="78">
        <f t="shared" si="7"/>
        <v>3.3891461537360688E-2</v>
      </c>
      <c r="N65" s="21"/>
    </row>
    <row r="66" spans="1:14" ht="17.25">
      <c r="A66" s="74" t="s">
        <v>122</v>
      </c>
      <c r="B66" s="79">
        <f>'2. Base Allocation'!I66</f>
        <v>84569774.601389527</v>
      </c>
      <c r="C66" s="79">
        <f>'3. Supplemental Allocation'!E66</f>
        <v>27279596</v>
      </c>
      <c r="D66" s="79">
        <f>'4. Student Success Allocation'!AD66</f>
        <v>13493128.25</v>
      </c>
      <c r="E66" s="80">
        <f t="shared" si="5"/>
        <v>125342498.85138953</v>
      </c>
      <c r="F66" s="79"/>
      <c r="G66" s="80">
        <v>129917544</v>
      </c>
      <c r="H66" s="108">
        <f t="shared" si="3"/>
        <v>133438309</v>
      </c>
      <c r="I66" s="80">
        <f>IF(E66&lt;((1+'10. Systemwide Detail'!$B$6)*'1. 2018-19 Allocations'!G66),(((1+'10. Systemwide Detail'!$B$6)*'1. 2018-19 Allocations'!G66)-'1. 2018-19 Allocations'!E66),0)</f>
        <v>8095810.5910104662</v>
      </c>
      <c r="J66" s="79"/>
      <c r="K66" s="80">
        <f t="shared" si="4"/>
        <v>133438309.44239999</v>
      </c>
      <c r="L66" s="80">
        <f t="shared" si="6"/>
        <v>3520765.4423999935</v>
      </c>
      <c r="M66" s="78">
        <f t="shared" si="7"/>
        <v>2.7099999999999951E-2</v>
      </c>
      <c r="N66" s="21"/>
    </row>
    <row r="67" spans="1:14">
      <c r="A67" s="74" t="s">
        <v>85</v>
      </c>
      <c r="B67" s="79">
        <f>'2. Base Allocation'!I67</f>
        <v>47993843.394560166</v>
      </c>
      <c r="C67" s="79">
        <f>'3. Supplemental Allocation'!E67</f>
        <v>15304107</v>
      </c>
      <c r="D67" s="79">
        <f>'4. Student Success Allocation'!AD67</f>
        <v>6025143.75</v>
      </c>
      <c r="E67" s="80">
        <f t="shared" si="5"/>
        <v>69323094.144560158</v>
      </c>
      <c r="F67" s="79"/>
      <c r="G67" s="80">
        <v>60963604</v>
      </c>
      <c r="H67" s="108">
        <f t="shared" si="3"/>
        <v>62615718</v>
      </c>
      <c r="I67" s="80">
        <f>IF(E67&lt;((1+'10. Systemwide Detail'!$B$6)*'1. 2018-19 Allocations'!G67),(((1+'10. Systemwide Detail'!$B$6)*'1. 2018-19 Allocations'!G67)-'1. 2018-19 Allocations'!E67),0)</f>
        <v>0</v>
      </c>
      <c r="J67" s="79"/>
      <c r="K67" s="80">
        <f t="shared" si="4"/>
        <v>69323094.144560158</v>
      </c>
      <c r="L67" s="80">
        <f t="shared" si="6"/>
        <v>8359490.1445601583</v>
      </c>
      <c r="M67" s="78">
        <f t="shared" si="7"/>
        <v>0.137122637050135</v>
      </c>
      <c r="N67" s="21"/>
    </row>
    <row r="68" spans="1:14">
      <c r="A68" s="74" t="s">
        <v>86</v>
      </c>
      <c r="B68" s="79">
        <f>'2. Base Allocation'!I68</f>
        <v>30416767.546091542</v>
      </c>
      <c r="C68" s="79">
        <f>'3. Supplemental Allocation'!E68</f>
        <v>9493270</v>
      </c>
      <c r="D68" s="79">
        <f>'4. Student Success Allocation'!AD68</f>
        <v>4637018.5</v>
      </c>
      <c r="E68" s="80">
        <f t="shared" si="5"/>
        <v>44547056.046091542</v>
      </c>
      <c r="F68" s="79"/>
      <c r="G68" s="80">
        <v>41788858</v>
      </c>
      <c r="H68" s="108">
        <f t="shared" si="3"/>
        <v>42921336</v>
      </c>
      <c r="I68" s="80">
        <f>IF(E68&lt;((1+'10. Systemwide Detail'!$B$6)*'1. 2018-19 Allocations'!G68),(((1+'10. Systemwide Detail'!$B$6)*'1. 2018-19 Allocations'!G68)-'1. 2018-19 Allocations'!E68),0)</f>
        <v>0</v>
      </c>
      <c r="J68" s="79"/>
      <c r="K68" s="80">
        <f t="shared" si="4"/>
        <v>44547056.046091542</v>
      </c>
      <c r="L68" s="80">
        <f t="shared" si="6"/>
        <v>2758198.0460915416</v>
      </c>
      <c r="M68" s="78">
        <f t="shared" si="7"/>
        <v>6.6003192671394414E-2</v>
      </c>
      <c r="N68" s="21"/>
    </row>
    <row r="69" spans="1:14">
      <c r="A69" s="74" t="s">
        <v>87</v>
      </c>
      <c r="B69" s="79">
        <f>'2. Base Allocation'!I69</f>
        <v>59692685.189630307</v>
      </c>
      <c r="C69" s="79">
        <f>'3. Supplemental Allocation'!E69</f>
        <v>17021718</v>
      </c>
      <c r="D69" s="79">
        <f>'4. Student Success Allocation'!AD69</f>
        <v>10563199.5</v>
      </c>
      <c r="E69" s="80">
        <f t="shared" si="5"/>
        <v>87277602.6896303</v>
      </c>
      <c r="F69" s="79"/>
      <c r="G69" s="80">
        <v>84798894</v>
      </c>
      <c r="H69" s="108">
        <f t="shared" si="3"/>
        <v>87096944</v>
      </c>
      <c r="I69" s="80">
        <f>IF(E69&lt;((1+'10. Systemwide Detail'!$B$6)*'1. 2018-19 Allocations'!G69),(((1+'10. Systemwide Detail'!$B$6)*'1. 2018-19 Allocations'!G69)-'1. 2018-19 Allocations'!E69),0)</f>
        <v>0</v>
      </c>
      <c r="J69" s="79"/>
      <c r="K69" s="80">
        <f t="shared" si="4"/>
        <v>87277602.6896303</v>
      </c>
      <c r="L69" s="80">
        <f t="shared" si="6"/>
        <v>2478708.6896302998</v>
      </c>
      <c r="M69" s="78">
        <f t="shared" si="7"/>
        <v>2.9230436538833865E-2</v>
      </c>
      <c r="N69" s="21"/>
    </row>
    <row r="70" spans="1:14">
      <c r="A70" s="74" t="s">
        <v>88</v>
      </c>
      <c r="B70" s="79">
        <f>'2. Base Allocation'!I70</f>
        <v>15803978.221979517</v>
      </c>
      <c r="C70" s="79">
        <f>'3. Supplemental Allocation'!E70</f>
        <v>1981364</v>
      </c>
      <c r="D70" s="79">
        <f>'4. Student Success Allocation'!AD70</f>
        <v>1516358.75</v>
      </c>
      <c r="E70" s="80">
        <f t="shared" si="5"/>
        <v>19301700.971979517</v>
      </c>
      <c r="F70" s="79"/>
      <c r="G70" s="80">
        <v>18150795</v>
      </c>
      <c r="H70" s="108">
        <f t="shared" si="3"/>
        <v>18642682</v>
      </c>
      <c r="I70" s="80">
        <f>IF(E70&lt;((1+'10. Systemwide Detail'!$B$6)*'1. 2018-19 Allocations'!G70),(((1+'10. Systemwide Detail'!$B$6)*'1. 2018-19 Allocations'!G70)-'1. 2018-19 Allocations'!E70),0)</f>
        <v>0</v>
      </c>
      <c r="J70" s="79"/>
      <c r="K70" s="80">
        <f t="shared" si="4"/>
        <v>19301700.971979517</v>
      </c>
      <c r="L70" s="80">
        <f t="shared" si="6"/>
        <v>1150905.9719795175</v>
      </c>
      <c r="M70" s="78">
        <f t="shared" si="7"/>
        <v>6.34080199781617E-2</v>
      </c>
      <c r="N70" s="21"/>
    </row>
    <row r="71" spans="1:14">
      <c r="A71" s="74" t="s">
        <v>89</v>
      </c>
      <c r="B71" s="79">
        <f>'2. Base Allocation'!I71</f>
        <v>34824288.68403057</v>
      </c>
      <c r="C71" s="79">
        <f>'3. Supplemental Allocation'!E71</f>
        <v>8123041</v>
      </c>
      <c r="D71" s="79">
        <f>'4. Student Success Allocation'!AD71</f>
        <v>5251685</v>
      </c>
      <c r="E71" s="80">
        <f t="shared" si="5"/>
        <v>48199014.68403057</v>
      </c>
      <c r="F71" s="79"/>
      <c r="G71" s="80">
        <v>47992202</v>
      </c>
      <c r="H71" s="108">
        <f t="shared" si="3"/>
        <v>49292791</v>
      </c>
      <c r="I71" s="80">
        <f>IF(E71&lt;((1+'10. Systemwide Detail'!$B$6)*'1. 2018-19 Allocations'!G71),(((1+'10. Systemwide Detail'!$B$6)*'1. 2018-19 Allocations'!G71)-'1. 2018-19 Allocations'!E71),0)</f>
        <v>1093775.9901694283</v>
      </c>
      <c r="J71" s="79"/>
      <c r="K71" s="80">
        <f t="shared" si="4"/>
        <v>49292790.674199998</v>
      </c>
      <c r="L71" s="80">
        <f t="shared" si="6"/>
        <v>1300588.6741999984</v>
      </c>
      <c r="M71" s="78">
        <f t="shared" si="7"/>
        <v>2.7099999999999968E-2</v>
      </c>
      <c r="N71" s="21"/>
    </row>
    <row r="72" spans="1:14">
      <c r="A72" s="74" t="s">
        <v>90</v>
      </c>
      <c r="B72" s="79">
        <f>'2. Base Allocation'!I72</f>
        <v>79642543.875865117</v>
      </c>
      <c r="C72" s="79">
        <f>'3. Supplemental Allocation'!E72</f>
        <v>13830031</v>
      </c>
      <c r="D72" s="79">
        <f>'4. Student Success Allocation'!AD72</f>
        <v>10011933.25</v>
      </c>
      <c r="E72" s="80">
        <f t="shared" si="5"/>
        <v>103484508.12586512</v>
      </c>
      <c r="F72" s="79"/>
      <c r="G72" s="80">
        <v>107033278</v>
      </c>
      <c r="H72" s="108">
        <f t="shared" si="3"/>
        <v>109933880</v>
      </c>
      <c r="I72" s="80">
        <f>IF(E72&lt;((1+'10. Systemwide Detail'!$B$6)*'1. 2018-19 Allocations'!G72),(((1+'10. Systemwide Detail'!$B$6)*'1. 2018-19 Allocations'!G72)-'1. 2018-19 Allocations'!E72),0)</f>
        <v>6449371.7079348713</v>
      </c>
      <c r="J72" s="79"/>
      <c r="K72" s="80">
        <f t="shared" si="4"/>
        <v>109933879.83379999</v>
      </c>
      <c r="L72" s="80">
        <f t="shared" si="6"/>
        <v>2900601.833799988</v>
      </c>
      <c r="M72" s="78">
        <f t="shared" si="7"/>
        <v>2.7099999999999888E-2</v>
      </c>
      <c r="N72" s="21"/>
    </row>
    <row r="73" spans="1:14" ht="17.25">
      <c r="A73" s="74" t="s">
        <v>121</v>
      </c>
      <c r="B73" s="79">
        <f>'2. Base Allocation'!I73</f>
        <v>114111068.91117597</v>
      </c>
      <c r="C73" s="79">
        <f>'3. Supplemental Allocation'!E73</f>
        <v>21785814</v>
      </c>
      <c r="D73" s="79">
        <f>'4. Student Success Allocation'!AD73</f>
        <v>18161234.25</v>
      </c>
      <c r="E73" s="80">
        <f t="shared" si="5"/>
        <v>154058117.16117597</v>
      </c>
      <c r="F73" s="79"/>
      <c r="G73" s="80">
        <v>152672204</v>
      </c>
      <c r="H73" s="108">
        <f t="shared" si="3"/>
        <v>156809621</v>
      </c>
      <c r="I73" s="80">
        <f>IF(E73&lt;((1+'10. Systemwide Detail'!$B$6)*'1. 2018-19 Allocations'!G73),(((1+'10. Systemwide Detail'!$B$6)*'1. 2018-19 Allocations'!G73)-'1. 2018-19 Allocations'!E73),0)</f>
        <v>2751503.5672240257</v>
      </c>
      <c r="J73" s="79"/>
      <c r="K73" s="80">
        <f t="shared" si="4"/>
        <v>156809620.72839999</v>
      </c>
      <c r="L73" s="80">
        <f t="shared" si="6"/>
        <v>4137416.728399992</v>
      </c>
      <c r="M73" s="78">
        <f t="shared" si="7"/>
        <v>2.7099999999999947E-2</v>
      </c>
      <c r="N73" s="21"/>
    </row>
    <row r="74" spans="1:14">
      <c r="A74" s="74" t="s">
        <v>92</v>
      </c>
      <c r="B74" s="79">
        <f>'2. Base Allocation'!I74</f>
        <v>65150510.97110153</v>
      </c>
      <c r="C74" s="79">
        <f>'3. Supplemental Allocation'!E74</f>
        <v>22035782</v>
      </c>
      <c r="D74" s="79">
        <f>'4. Student Success Allocation'!AD74</f>
        <v>8448546.75</v>
      </c>
      <c r="E74" s="80">
        <f t="shared" si="5"/>
        <v>95634839.721101522</v>
      </c>
      <c r="F74" s="79"/>
      <c r="G74" s="80">
        <v>92612045</v>
      </c>
      <c r="H74" s="108">
        <f t="shared" si="3"/>
        <v>95121831</v>
      </c>
      <c r="I74" s="80">
        <f>IF(E74&lt;((1+'10. Systemwide Detail'!$B$6)*'1. 2018-19 Allocations'!G74),(((1+'10. Systemwide Detail'!$B$6)*'1. 2018-19 Allocations'!G74)-'1. 2018-19 Allocations'!E74),0)</f>
        <v>0</v>
      </c>
      <c r="J74" s="79"/>
      <c r="K74" s="80">
        <f t="shared" si="4"/>
        <v>95634839.721101522</v>
      </c>
      <c r="L74" s="80">
        <f t="shared" si="6"/>
        <v>3022794.7211015224</v>
      </c>
      <c r="M74" s="78">
        <f t="shared" si="7"/>
        <v>3.2639325922470694E-2</v>
      </c>
      <c r="N74" s="21"/>
    </row>
    <row r="75" spans="1:14">
      <c r="A75" s="74" t="s">
        <v>93</v>
      </c>
      <c r="B75" s="79">
        <f>'2. Base Allocation'!I75</f>
        <v>128829500.62709618</v>
      </c>
      <c r="C75" s="79">
        <f>'3. Supplemental Allocation'!E75</f>
        <v>45236856</v>
      </c>
      <c r="D75" s="79">
        <f>'4. Student Success Allocation'!AD75</f>
        <v>17879591.75</v>
      </c>
      <c r="E75" s="80">
        <f t="shared" ref="E75:E82" si="8">SUM(D75,C75,B75)</f>
        <v>191945948.37709618</v>
      </c>
      <c r="F75" s="79"/>
      <c r="G75" s="80">
        <v>173579982</v>
      </c>
      <c r="H75" s="108">
        <f t="shared" si="3"/>
        <v>178284000</v>
      </c>
      <c r="I75" s="80">
        <f>IF(E75&lt;((1+'10. Systemwide Detail'!$B$6)*'1. 2018-19 Allocations'!G75),(((1+'10. Systemwide Detail'!$B$6)*'1. 2018-19 Allocations'!G75)-'1. 2018-19 Allocations'!E75),0)</f>
        <v>0</v>
      </c>
      <c r="J75" s="79"/>
      <c r="K75" s="80">
        <f t="shared" si="4"/>
        <v>191945948.37709618</v>
      </c>
      <c r="L75" s="80">
        <f t="shared" ref="L75:L83" si="9">K75-G75</f>
        <v>18365966.377096176</v>
      </c>
      <c r="M75" s="78">
        <f t="shared" ref="M75:M82" si="10">L75/G75</f>
        <v>0.10580693790540995</v>
      </c>
      <c r="N75" s="21"/>
    </row>
    <row r="76" spans="1:14">
      <c r="A76" s="74" t="s">
        <v>94</v>
      </c>
      <c r="B76" s="79">
        <f>'2. Base Allocation'!I76</f>
        <v>110365493.54563875</v>
      </c>
      <c r="C76" s="79">
        <f>'3. Supplemental Allocation'!E76</f>
        <v>30391330</v>
      </c>
      <c r="D76" s="79">
        <f>'4. Student Success Allocation'!AD76</f>
        <v>21853742.5</v>
      </c>
      <c r="E76" s="80">
        <f t="shared" si="8"/>
        <v>162610566.04563874</v>
      </c>
      <c r="F76" s="79"/>
      <c r="G76" s="80">
        <v>150836007</v>
      </c>
      <c r="H76" s="108">
        <f t="shared" ref="H76:H82" si="11">ROUND(((G76*2.71%)+G76),0)</f>
        <v>154923663</v>
      </c>
      <c r="I76" s="80">
        <f>IF(E76&lt;((1+'10. Systemwide Detail'!$B$6)*'1. 2018-19 Allocations'!G76),(((1+'10. Systemwide Detail'!$B$6)*'1. 2018-19 Allocations'!G76)-'1. 2018-19 Allocations'!E76),0)</f>
        <v>0</v>
      </c>
      <c r="J76" s="79"/>
      <c r="K76" s="80">
        <f t="shared" si="4"/>
        <v>162610566.04563874</v>
      </c>
      <c r="L76" s="80">
        <f t="shared" si="9"/>
        <v>11774559.04563874</v>
      </c>
      <c r="M76" s="78">
        <f t="shared" si="10"/>
        <v>7.8061991163944966E-2</v>
      </c>
      <c r="N76" s="21"/>
    </row>
    <row r="77" spans="1:14">
      <c r="A77" s="74" t="s">
        <v>95</v>
      </c>
      <c r="B77" s="79">
        <f>'2. Base Allocation'!I77</f>
        <v>41822755.79237175</v>
      </c>
      <c r="C77" s="79">
        <f>'3. Supplemental Allocation'!E77</f>
        <v>18030780</v>
      </c>
      <c r="D77" s="79">
        <f>'4. Student Success Allocation'!AD77</f>
        <v>5323734.25</v>
      </c>
      <c r="E77" s="80">
        <f t="shared" si="8"/>
        <v>65177270.04237175</v>
      </c>
      <c r="F77" s="79"/>
      <c r="G77" s="80">
        <v>54687971</v>
      </c>
      <c r="H77" s="108">
        <f t="shared" si="11"/>
        <v>56170015</v>
      </c>
      <c r="I77" s="80">
        <f>IF(E77&lt;((1+'10. Systemwide Detail'!$B$6)*'1. 2018-19 Allocations'!G77),(((1+'10. Systemwide Detail'!$B$6)*'1. 2018-19 Allocations'!G77)-'1. 2018-19 Allocations'!E77),0)</f>
        <v>0</v>
      </c>
      <c r="J77" s="79"/>
      <c r="K77" s="80">
        <f t="shared" ref="K77:K78" si="12">E77+I77</f>
        <v>65177270.04237175</v>
      </c>
      <c r="L77" s="80">
        <f t="shared" si="9"/>
        <v>10489299.04237175</v>
      </c>
      <c r="M77" s="78">
        <f t="shared" si="10"/>
        <v>0.19180267343200116</v>
      </c>
      <c r="N77" s="21"/>
    </row>
    <row r="78" spans="1:14">
      <c r="A78" s="74" t="s">
        <v>96</v>
      </c>
      <c r="B78" s="79">
        <f>'2. Base Allocation'!I78</f>
        <v>30058624.634686328</v>
      </c>
      <c r="C78" s="79">
        <f>'3. Supplemental Allocation'!E78</f>
        <v>8964845</v>
      </c>
      <c r="D78" s="79">
        <f>'4. Student Success Allocation'!AD78</f>
        <v>4158482</v>
      </c>
      <c r="E78" s="80">
        <f t="shared" si="8"/>
        <v>43181951.634686328</v>
      </c>
      <c r="F78" s="79"/>
      <c r="G78" s="80">
        <v>37158011</v>
      </c>
      <c r="H78" s="108">
        <f t="shared" si="11"/>
        <v>38164993</v>
      </c>
      <c r="I78" s="80">
        <f>IF(E78&lt;((1+'10. Systemwide Detail'!$B$6)*'1. 2018-19 Allocations'!G78),(((1+'10. Systemwide Detail'!$B$6)*'1. 2018-19 Allocations'!G78)-'1. 2018-19 Allocations'!E78),0)</f>
        <v>0</v>
      </c>
      <c r="J78" s="79"/>
      <c r="K78" s="80">
        <f t="shared" si="12"/>
        <v>43181951.634686328</v>
      </c>
      <c r="L78" s="80">
        <f t="shared" si="9"/>
        <v>6023940.6346863285</v>
      </c>
      <c r="M78" s="78">
        <f t="shared" si="10"/>
        <v>0.16211687527317672</v>
      </c>
      <c r="N78" s="21"/>
    </row>
    <row r="79" spans="1:14" ht="17.25">
      <c r="A79" s="74" t="s">
        <v>119</v>
      </c>
      <c r="B79" s="79">
        <f>'2. Base Allocation'!I79</f>
        <v>20025151.002410557</v>
      </c>
      <c r="C79" s="79">
        <f>'3. Supplemental Allocation'!E79</f>
        <v>4123553</v>
      </c>
      <c r="D79" s="79">
        <f>'4. Student Success Allocation'!AD79</f>
        <v>2592190</v>
      </c>
      <c r="E79" s="80">
        <f t="shared" si="8"/>
        <v>26740894.002410557</v>
      </c>
      <c r="F79" s="79"/>
      <c r="G79" s="80">
        <v>24517201</v>
      </c>
      <c r="H79" s="108">
        <f t="shared" si="11"/>
        <v>25181617</v>
      </c>
      <c r="I79" s="80">
        <f>IF(E79&lt;((1+'10. Systemwide Detail'!$B$6)*'1. 2018-19 Allocations'!G79),(((1+'10. Systemwide Detail'!$B$6)*'1. 2018-19 Allocations'!G79)-'1. 2018-19 Allocations'!E79),0)</f>
        <v>0</v>
      </c>
      <c r="J79" s="79"/>
      <c r="K79" s="80">
        <f>E79+I79</f>
        <v>26740894.002410557</v>
      </c>
      <c r="L79" s="80">
        <f t="shared" si="9"/>
        <v>2223693.0024105571</v>
      </c>
      <c r="M79" s="78">
        <f t="shared" si="10"/>
        <v>9.0699301376635816E-2</v>
      </c>
      <c r="N79" s="21"/>
    </row>
    <row r="80" spans="1:14" ht="17.25">
      <c r="A80" s="74" t="s">
        <v>120</v>
      </c>
      <c r="B80" s="79">
        <f>'2. Base Allocation'!I80</f>
        <v>55325925.971028194</v>
      </c>
      <c r="C80" s="79">
        <f>'3. Supplemental Allocation'!E80</f>
        <v>9385747</v>
      </c>
      <c r="D80" s="79">
        <f>'4. Student Success Allocation'!AD80</f>
        <v>6951298.75</v>
      </c>
      <c r="E80" s="80">
        <f t="shared" si="8"/>
        <v>71662971.721028194</v>
      </c>
      <c r="F80" s="79"/>
      <c r="G80" s="80">
        <v>73597478</v>
      </c>
      <c r="H80" s="108">
        <f t="shared" si="11"/>
        <v>75591970</v>
      </c>
      <c r="I80" s="80">
        <f>IF(E80&lt;((1+'10. Systemwide Detail'!$B$6)*'1. 2018-19 Allocations'!G80),(((1+'10. Systemwide Detail'!$B$6)*'1. 2018-19 Allocations'!G80)-'1. 2018-19 Allocations'!E80),0)</f>
        <v>3928997.9327718019</v>
      </c>
      <c r="J80" s="79"/>
      <c r="K80" s="80">
        <f t="shared" ref="K80:K82" si="13">E80+I80</f>
        <v>75591969.653799996</v>
      </c>
      <c r="L80" s="80">
        <f t="shared" si="9"/>
        <v>1994491.6537999958</v>
      </c>
      <c r="M80" s="78">
        <f t="shared" si="10"/>
        <v>2.7099999999999944E-2</v>
      </c>
      <c r="N80" s="21"/>
    </row>
    <row r="81" spans="1:16">
      <c r="A81" s="74" t="s">
        <v>98</v>
      </c>
      <c r="B81" s="79">
        <f>'2. Base Allocation'!I81</f>
        <v>69610185.217616007</v>
      </c>
      <c r="C81" s="79">
        <f>'3. Supplemental Allocation'!E81</f>
        <v>25553714</v>
      </c>
      <c r="D81" s="79">
        <f>'4. Student Success Allocation'!AD81</f>
        <v>9251343.5</v>
      </c>
      <c r="E81" s="80">
        <f t="shared" si="8"/>
        <v>104415242.71761601</v>
      </c>
      <c r="F81" s="79"/>
      <c r="G81" s="80">
        <v>95564829</v>
      </c>
      <c r="H81" s="108">
        <f t="shared" si="11"/>
        <v>98154636</v>
      </c>
      <c r="I81" s="80">
        <f>IF(E81&lt;((1+'10. Systemwide Detail'!$B$6)*'1. 2018-19 Allocations'!G81),(((1+'10. Systemwide Detail'!$B$6)*'1. 2018-19 Allocations'!G81)-'1. 2018-19 Allocations'!E81),0)</f>
        <v>0</v>
      </c>
      <c r="J81" s="79"/>
      <c r="K81" s="80">
        <f t="shared" si="13"/>
        <v>104415242.71761601</v>
      </c>
      <c r="L81" s="80">
        <f t="shared" si="9"/>
        <v>8850413.7176160067</v>
      </c>
      <c r="M81" s="78">
        <f t="shared" si="10"/>
        <v>9.2611620930290225E-2</v>
      </c>
      <c r="N81" s="21"/>
    </row>
    <row r="82" spans="1:16">
      <c r="A82" s="74" t="s">
        <v>99</v>
      </c>
      <c r="B82" s="82">
        <f>'2. Base Allocation'!I82</f>
        <v>38693775.521599993</v>
      </c>
      <c r="C82" s="82">
        <f>'3. Supplemental Allocation'!E82</f>
        <v>11930458</v>
      </c>
      <c r="D82" s="82">
        <f>'4. Student Success Allocation'!AD82</f>
        <v>5505251.25</v>
      </c>
      <c r="E82" s="83">
        <f t="shared" si="8"/>
        <v>56129484.771599993</v>
      </c>
      <c r="F82" s="82"/>
      <c r="G82" s="83">
        <v>49665907</v>
      </c>
      <c r="H82" s="108">
        <f t="shared" si="11"/>
        <v>51011853</v>
      </c>
      <c r="I82" s="83">
        <f>IF(E82&lt;((1+'10. Systemwide Detail'!$B$6)*'1. 2018-19 Allocations'!G82),(((1+'10. Systemwide Detail'!$B$6)*'1. 2018-19 Allocations'!G82)-'1. 2018-19 Allocations'!E82),0)</f>
        <v>0</v>
      </c>
      <c r="J82" s="82"/>
      <c r="K82" s="83">
        <f t="shared" si="13"/>
        <v>56129484.771599993</v>
      </c>
      <c r="L82" s="83">
        <f t="shared" si="9"/>
        <v>6463577.7715999931</v>
      </c>
      <c r="M82" s="84">
        <f t="shared" si="10"/>
        <v>0.13014114031180368</v>
      </c>
      <c r="N82" s="21"/>
    </row>
    <row r="83" spans="1:16">
      <c r="A83" s="81" t="s">
        <v>100</v>
      </c>
      <c r="B83" s="85">
        <f>SUM(B11:B82)</f>
        <v>4946185151.7688971</v>
      </c>
      <c r="C83" s="85">
        <f t="shared" ref="C83:E83" si="14">SUM(C11:C82)</f>
        <v>1413878743</v>
      </c>
      <c r="D83" s="85">
        <f t="shared" si="14"/>
        <v>714342528.5</v>
      </c>
      <c r="E83" s="85">
        <f t="shared" si="14"/>
        <v>7074406423.2688951</v>
      </c>
      <c r="F83" s="143"/>
      <c r="G83" s="85">
        <f>SUM(G11:G82)</f>
        <v>6714052043</v>
      </c>
      <c r="H83" s="85">
        <f>SUM(H11:H82)</f>
        <v>6896002855</v>
      </c>
      <c r="I83" s="85">
        <f>SUM(I11:I82)-(I39+I42+I61+I63+I73+I80)</f>
        <v>75292414.187861905</v>
      </c>
      <c r="J83" s="143"/>
      <c r="K83" s="85">
        <f>SUM(K11:K82)-(I39+I42+I61+I63+I73+I80)</f>
        <v>7149698837.4567575</v>
      </c>
      <c r="L83" s="85">
        <f t="shared" si="9"/>
        <v>435646794.45675755</v>
      </c>
      <c r="M83" s="86">
        <f>(K83-G83)/G83</f>
        <v>6.4885823295182568E-2</v>
      </c>
      <c r="P83" s="11"/>
    </row>
    <row r="84" spans="1:16">
      <c r="K84" s="11"/>
    </row>
    <row r="85" spans="1:16">
      <c r="A85" s="23" t="s">
        <v>286</v>
      </c>
      <c r="K85" s="11"/>
    </row>
    <row r="86" spans="1:16">
      <c r="A86" s="23" t="s">
        <v>287</v>
      </c>
      <c r="K86" s="11"/>
    </row>
    <row r="87" spans="1:16">
      <c r="A87" s="23" t="s">
        <v>153</v>
      </c>
      <c r="K87" s="11"/>
    </row>
    <row r="88" spans="1:16">
      <c r="K88" s="11"/>
    </row>
  </sheetData>
  <customSheetViews>
    <customSheetView guid="{C0575C55-AE14-4D4D-A2FB-D0CE01AB3D40}" scale="81" hiddenColumns="1">
      <pane ySplit="2" topLeftCell="A60" activePane="bottomLeft" state="frozen"/>
      <selection pane="bottomLeft" activeCell="A2" sqref="A2"/>
      <pageMargins left="0.7" right="0.7" top="0.75" bottom="0.75" header="0.3" footer="0.3"/>
      <pageSetup orientation="portrait" horizontalDpi="4294967295" verticalDpi="4294967295" r:id="rId1"/>
    </customSheetView>
    <customSheetView guid="{E5E65F53-7CC3-4AEF-9217-01FBF193C535}" scale="110" fitToPage="1" hiddenColumns="1">
      <pane ySplit="1" topLeftCell="A2" activePane="bottomLeft" state="frozen"/>
      <selection pane="bottomLeft" activeCell="K7" sqref="K7"/>
      <pageMargins left="0.25" right="0.25" top="0.75" bottom="0.75" header="0.3" footer="0.3"/>
      <pageSetup scale="63" fitToHeight="0" orientation="portrait" horizontalDpi="4294967295" verticalDpi="4294967295" r:id="rId2"/>
    </customSheetView>
  </customSheetViews>
  <printOptions headings="1"/>
  <pageMargins left="0.25" right="0.25" top="0.75" bottom="0.75" header="0.3" footer="0.3"/>
  <pageSetup scale="70" fitToHeight="0" orientation="landscape" verticalDpi="4294967295" r:id="rId3"/>
  <headerFooter>
    <oddHeader>&amp;LCalifornia Community Colleges&amp;12
2018-19 Student Centered Funding Formula&amp;RSimulations
July 17, 2018</oddHeader>
    <oddFooter>&amp;L&amp;A&amp;RPage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R67"/>
  <sheetViews>
    <sheetView topLeftCell="L7" zoomScale="80" zoomScaleNormal="80" workbookViewId="0">
      <selection activeCell="K21" sqref="A1:K1048576"/>
    </sheetView>
  </sheetViews>
  <sheetFormatPr defaultColWidth="9.140625" defaultRowHeight="15"/>
  <cols>
    <col min="1" max="1" width="67.28515625" style="25" hidden="1" customWidth="1"/>
    <col min="2" max="2" width="9.28515625" style="25" hidden="1" customWidth="1"/>
    <col min="3" max="3" width="16.42578125" style="25" hidden="1" customWidth="1"/>
    <col min="4" max="4" width="15.42578125" style="25" hidden="1" customWidth="1"/>
    <col min="5" max="5" width="20.7109375" style="25" hidden="1" customWidth="1"/>
    <col min="6" max="6" width="0" style="25" hidden="1" customWidth="1"/>
    <col min="7" max="7" width="50.7109375" style="25" hidden="1" customWidth="1"/>
    <col min="8" max="8" width="22" style="25" hidden="1" customWidth="1"/>
    <col min="9" max="9" width="36.28515625" style="25" hidden="1" customWidth="1"/>
    <col min="10" max="10" width="15.28515625" style="25" hidden="1" customWidth="1"/>
    <col min="11" max="11" width="18.140625" style="25" hidden="1" customWidth="1"/>
    <col min="12" max="12" width="14.5703125" style="25" bestFit="1" customWidth="1"/>
    <col min="13" max="13" width="9.140625" style="25" customWidth="1"/>
    <col min="14" max="14" width="21.42578125" style="25" customWidth="1"/>
    <col min="15" max="16384" width="9.140625" style="25"/>
  </cols>
  <sheetData>
    <row r="1" spans="1:9">
      <c r="A1" s="235" t="s">
        <v>146</v>
      </c>
      <c r="B1" s="235"/>
      <c r="C1" s="235"/>
      <c r="D1" s="235"/>
      <c r="E1" s="235"/>
      <c r="G1" s="43"/>
      <c r="H1" s="44"/>
    </row>
    <row r="3" spans="1:9">
      <c r="A3" s="236" t="str">
        <f>CONCATENATE("Base Allocation ",TEXT(I4,"##"))</f>
        <v xml:space="preserve">Base Allocation </v>
      </c>
      <c r="B3" s="236"/>
      <c r="C3" s="236"/>
      <c r="D3" s="236"/>
      <c r="E3" s="236"/>
      <c r="G3" s="24"/>
      <c r="H3" s="45"/>
      <c r="I3" s="46"/>
    </row>
    <row r="4" spans="1:9">
      <c r="G4" s="26"/>
      <c r="H4" s="27"/>
      <c r="I4" s="42"/>
    </row>
    <row r="5" spans="1:9">
      <c r="B5" s="47" t="s">
        <v>154</v>
      </c>
      <c r="C5" s="48" t="s">
        <v>147</v>
      </c>
      <c r="G5" s="26"/>
      <c r="H5" s="27"/>
      <c r="I5" s="42"/>
    </row>
    <row r="6" spans="1:9">
      <c r="A6" s="43" t="s">
        <v>2</v>
      </c>
      <c r="B6" s="49">
        <v>2.7099999999999999E-2</v>
      </c>
      <c r="C6" s="31">
        <f>B61</f>
        <v>3727</v>
      </c>
      <c r="G6" s="50"/>
      <c r="H6" s="27"/>
      <c r="I6" s="42"/>
    </row>
    <row r="7" spans="1:9">
      <c r="A7" s="43"/>
      <c r="C7" s="31"/>
      <c r="G7" s="50"/>
      <c r="H7" s="27"/>
      <c r="I7" s="42"/>
    </row>
    <row r="8" spans="1:9">
      <c r="C8" s="31"/>
      <c r="G8" s="26"/>
      <c r="H8" s="51"/>
      <c r="I8" s="42"/>
    </row>
    <row r="9" spans="1:9">
      <c r="A9" s="236" t="str">
        <f>CONCATENATE("Supplemental Allocation ",TEXT(I5,"##"))</f>
        <v xml:space="preserve">Supplemental Allocation </v>
      </c>
      <c r="B9" s="236"/>
      <c r="C9" s="236"/>
      <c r="D9" s="236"/>
      <c r="E9" s="236"/>
      <c r="G9" s="26"/>
      <c r="H9" s="30"/>
      <c r="I9" s="42"/>
    </row>
    <row r="10" spans="1:9">
      <c r="C10" s="31"/>
    </row>
    <row r="11" spans="1:9" ht="17.25">
      <c r="B11" s="47" t="s">
        <v>3</v>
      </c>
      <c r="C11" s="48" t="s">
        <v>157</v>
      </c>
      <c r="D11" s="47" t="s">
        <v>4</v>
      </c>
      <c r="E11" s="47" t="s">
        <v>5</v>
      </c>
      <c r="G11" s="43"/>
    </row>
    <row r="12" spans="1:9">
      <c r="A12" s="43" t="s">
        <v>6</v>
      </c>
      <c r="B12" s="48" t="s">
        <v>7</v>
      </c>
      <c r="C12" s="48" t="s">
        <v>8</v>
      </c>
      <c r="D12" s="48" t="s">
        <v>9</v>
      </c>
      <c r="E12" s="48" t="str">
        <f>CONCATENATE("(d) = (c) * $",TEXT(B19,"#,###"))</f>
        <v>(d) = (c) * $919</v>
      </c>
      <c r="G12" s="43"/>
    </row>
    <row r="13" spans="1:9">
      <c r="A13" s="25" t="s">
        <v>301</v>
      </c>
      <c r="B13" s="25">
        <v>1</v>
      </c>
      <c r="C13" s="52">
        <f>'8. Supplemental Data'!B83</f>
        <v>453507</v>
      </c>
      <c r="D13" s="52">
        <f>C13*B13</f>
        <v>453507</v>
      </c>
      <c r="E13" s="53">
        <f>D13*$B$19</f>
        <v>416772933</v>
      </c>
      <c r="G13" s="25" t="s">
        <v>10</v>
      </c>
      <c r="H13" s="31">
        <f>K42*(1+B6)</f>
        <v>3347.4928778324879</v>
      </c>
    </row>
    <row r="14" spans="1:9">
      <c r="A14" s="25" t="s">
        <v>114</v>
      </c>
      <c r="B14" s="25">
        <v>1</v>
      </c>
      <c r="C14" s="52">
        <f>'8. Supplemental Data'!C83</f>
        <v>63006</v>
      </c>
      <c r="D14" s="52">
        <f>C14*B14</f>
        <v>63006</v>
      </c>
      <c r="E14" s="53">
        <f>D14*$B$19</f>
        <v>57902514</v>
      </c>
      <c r="G14" s="25" t="s">
        <v>11</v>
      </c>
      <c r="H14" s="31">
        <f>K43*(1+B6)</f>
        <v>5456.673017438352</v>
      </c>
    </row>
    <row r="15" spans="1:9">
      <c r="A15" s="25" t="s">
        <v>300</v>
      </c>
      <c r="B15" s="25">
        <v>1</v>
      </c>
      <c r="C15" s="52">
        <f>'8. Supplemental Data'!D83</f>
        <v>1021984</v>
      </c>
      <c r="D15" s="52">
        <f>C15*B15</f>
        <v>1021984</v>
      </c>
      <c r="E15" s="53">
        <f>D15*$B$19</f>
        <v>939203296</v>
      </c>
      <c r="G15" s="54" t="s">
        <v>13</v>
      </c>
      <c r="H15" s="31">
        <f>K44*(1+B6)</f>
        <v>5456.6730341283155</v>
      </c>
    </row>
    <row r="16" spans="1:9">
      <c r="E16" s="55"/>
    </row>
    <row r="17" spans="1:14">
      <c r="A17" s="25" t="s">
        <v>12</v>
      </c>
      <c r="B17" s="56">
        <f>SUM(B13:B15)</f>
        <v>3</v>
      </c>
      <c r="C17" s="52">
        <f>SUM(C13:C15)</f>
        <v>1538497</v>
      </c>
      <c r="D17" s="52">
        <f>SUM(D13:D15)</f>
        <v>1538497</v>
      </c>
      <c r="E17" s="53">
        <f>SUM(E13:E15)</f>
        <v>1413878743</v>
      </c>
      <c r="G17" s="24"/>
      <c r="H17" s="29"/>
      <c r="I17" s="26"/>
    </row>
    <row r="18" spans="1:14">
      <c r="G18" s="26"/>
      <c r="H18" s="28"/>
      <c r="I18" s="26"/>
    </row>
    <row r="19" spans="1:14">
      <c r="A19" s="25" t="s">
        <v>302</v>
      </c>
      <c r="B19" s="29">
        <f>B62</f>
        <v>919</v>
      </c>
      <c r="G19" s="26"/>
      <c r="H19" s="28"/>
      <c r="I19" s="26"/>
    </row>
    <row r="20" spans="1:14">
      <c r="G20" s="26"/>
      <c r="H20" s="28"/>
      <c r="I20" s="26"/>
    </row>
    <row r="21" spans="1:14">
      <c r="A21" s="236" t="str">
        <f>CONCATENATE("Student Success Allocation ",TEXT(I6,"##"))</f>
        <v xml:space="preserve">Student Success Allocation </v>
      </c>
      <c r="B21" s="236"/>
      <c r="C21" s="236"/>
      <c r="D21" s="236"/>
      <c r="E21" s="236"/>
      <c r="G21" s="26"/>
      <c r="H21" s="28"/>
      <c r="I21" s="26"/>
    </row>
    <row r="22" spans="1:14">
      <c r="G22" s="26"/>
      <c r="H22" s="28"/>
      <c r="I22" s="26"/>
    </row>
    <row r="23" spans="1:14" ht="17.25">
      <c r="B23" s="47" t="s">
        <v>3</v>
      </c>
      <c r="C23" s="48" t="s">
        <v>157</v>
      </c>
      <c r="D23" s="47" t="s">
        <v>4</v>
      </c>
      <c r="E23" s="47" t="s">
        <v>5</v>
      </c>
      <c r="G23" s="26"/>
      <c r="H23" s="28"/>
      <c r="I23" s="26"/>
    </row>
    <row r="24" spans="1:14">
      <c r="A24" s="25" t="s">
        <v>171</v>
      </c>
      <c r="B24" s="48" t="s">
        <v>7</v>
      </c>
      <c r="C24" s="48" t="s">
        <v>8</v>
      </c>
      <c r="D24" s="48" t="s">
        <v>9</v>
      </c>
      <c r="E24" s="48" t="str">
        <f>CONCATENATE("(d) = (c) * $",TEXT(B35,"#,###"))</f>
        <v>(d) = (c) * $440</v>
      </c>
      <c r="F24" s="57"/>
      <c r="G24" s="26"/>
      <c r="H24" s="28"/>
      <c r="I24" s="26"/>
    </row>
    <row r="25" spans="1:14">
      <c r="A25" s="25" t="s">
        <v>14</v>
      </c>
      <c r="B25" s="25">
        <v>3</v>
      </c>
      <c r="C25" s="52">
        <f>'9. Student Success Data'!C83</f>
        <v>101546</v>
      </c>
      <c r="D25" s="52">
        <f>C25*B25</f>
        <v>304638</v>
      </c>
      <c r="E25" s="29">
        <f t="shared" ref="E25:E31" si="0">$B$35*D25</f>
        <v>134040720</v>
      </c>
      <c r="F25" s="58"/>
      <c r="I25" s="27"/>
      <c r="J25" s="29"/>
    </row>
    <row r="26" spans="1:14">
      <c r="A26" s="25" t="s">
        <v>15</v>
      </c>
      <c r="B26" s="25">
        <v>4</v>
      </c>
      <c r="C26" s="52">
        <f>'9. Student Success Data'!D83</f>
        <v>38659</v>
      </c>
      <c r="D26" s="52">
        <f t="shared" ref="D26:D31" si="1">C26*B26</f>
        <v>154636</v>
      </c>
      <c r="E26" s="29">
        <f t="shared" si="0"/>
        <v>68039840</v>
      </c>
      <c r="F26" s="58"/>
      <c r="G26" s="26"/>
      <c r="H26" s="26"/>
      <c r="I26" s="26"/>
    </row>
    <row r="27" spans="1:14" ht="17.25">
      <c r="A27" s="25" t="s">
        <v>111</v>
      </c>
      <c r="B27" s="25">
        <v>2</v>
      </c>
      <c r="C27" s="52">
        <f>'9. Student Success Data'!E83</f>
        <v>60251</v>
      </c>
      <c r="D27" s="52">
        <f t="shared" si="1"/>
        <v>120502</v>
      </c>
      <c r="E27" s="29">
        <f t="shared" si="0"/>
        <v>53020880</v>
      </c>
      <c r="F27" s="58"/>
      <c r="I27" s="32" t="s">
        <v>155</v>
      </c>
      <c r="J27" s="33" t="s">
        <v>140</v>
      </c>
      <c r="K27" s="34" t="s">
        <v>132</v>
      </c>
      <c r="L27" s="35" t="s">
        <v>108</v>
      </c>
      <c r="M27" s="35" t="s">
        <v>109</v>
      </c>
      <c r="N27" s="35" t="s">
        <v>110</v>
      </c>
    </row>
    <row r="28" spans="1:14">
      <c r="A28" s="25" t="s">
        <v>16</v>
      </c>
      <c r="B28" s="25">
        <v>1</v>
      </c>
      <c r="C28" s="52">
        <f>'9. Student Success Data'!F83</f>
        <v>192108</v>
      </c>
      <c r="D28" s="52">
        <f t="shared" si="1"/>
        <v>192108</v>
      </c>
      <c r="E28" s="29">
        <f t="shared" si="0"/>
        <v>84527520</v>
      </c>
      <c r="F28" s="58"/>
      <c r="I28" s="36" t="s">
        <v>19</v>
      </c>
      <c r="J28" s="37">
        <f t="shared" ref="J28:J37" si="2">K45*(1+$B$6)</f>
        <v>5482.9017258823678</v>
      </c>
      <c r="K28" s="38">
        <v>3745</v>
      </c>
      <c r="L28" s="39">
        <f>K28-$C$6</f>
        <v>18</v>
      </c>
      <c r="M28" s="40">
        <f>'6. FTES Data'!Q27</f>
        <v>23787.49666666667</v>
      </c>
      <c r="N28" s="41">
        <f>M28*L28</f>
        <v>428174.94000000006</v>
      </c>
    </row>
    <row r="29" spans="1:14">
      <c r="A29" s="25" t="s">
        <v>17</v>
      </c>
      <c r="B29" s="25">
        <v>1.5</v>
      </c>
      <c r="C29" s="52">
        <f>'9. Student Success Data'!G83</f>
        <v>150303</v>
      </c>
      <c r="D29" s="52">
        <f t="shared" si="1"/>
        <v>225454.5</v>
      </c>
      <c r="E29" s="29">
        <f t="shared" si="0"/>
        <v>99199980</v>
      </c>
      <c r="F29" s="58"/>
      <c r="I29" s="36" t="s">
        <v>21</v>
      </c>
      <c r="J29" s="37">
        <f t="shared" si="2"/>
        <v>5588.62294362181</v>
      </c>
      <c r="K29" s="38">
        <v>3818</v>
      </c>
      <c r="L29" s="39">
        <f t="shared" ref="L29:L37" si="3">K29-$C$6</f>
        <v>91</v>
      </c>
      <c r="M29" s="40">
        <f>'6. FTES Data'!Q34</f>
        <v>962.63999999999987</v>
      </c>
      <c r="N29" s="41">
        <f t="shared" ref="N29:N37" si="4">M29*L29</f>
        <v>87600.239999999991</v>
      </c>
    </row>
    <row r="30" spans="1:14">
      <c r="A30" s="25" t="s">
        <v>18</v>
      </c>
      <c r="B30" s="25">
        <v>2</v>
      </c>
      <c r="C30" s="52">
        <f>'9. Student Success Data'!H83</f>
        <v>21295</v>
      </c>
      <c r="D30" s="52">
        <f t="shared" si="1"/>
        <v>42590</v>
      </c>
      <c r="E30" s="29">
        <f t="shared" si="0"/>
        <v>18739600</v>
      </c>
      <c r="F30" s="58"/>
      <c r="I30" s="36" t="s">
        <v>22</v>
      </c>
      <c r="J30" s="37">
        <f t="shared" si="2"/>
        <v>5554.2753927240565</v>
      </c>
      <c r="K30" s="38">
        <v>3794</v>
      </c>
      <c r="L30" s="39">
        <f t="shared" si="3"/>
        <v>67</v>
      </c>
      <c r="M30" s="40">
        <f>'6. FTES Data'!Q35</f>
        <v>950.35666666666691</v>
      </c>
      <c r="N30" s="41">
        <f t="shared" si="4"/>
        <v>63673.896666666682</v>
      </c>
    </row>
    <row r="31" spans="1:14">
      <c r="A31" s="25" t="s">
        <v>20</v>
      </c>
      <c r="B31" s="25">
        <v>1</v>
      </c>
      <c r="C31" s="52">
        <f>'9. Student Success Data'!I83</f>
        <v>175611</v>
      </c>
      <c r="D31" s="52">
        <f t="shared" si="1"/>
        <v>175611</v>
      </c>
      <c r="E31" s="29">
        <f t="shared" si="0"/>
        <v>77268840</v>
      </c>
      <c r="F31" s="58"/>
      <c r="I31" s="36" t="s">
        <v>23</v>
      </c>
      <c r="J31" s="37">
        <f t="shared" si="2"/>
        <v>6238.4219334139643</v>
      </c>
      <c r="K31" s="38">
        <v>4261</v>
      </c>
      <c r="L31" s="39">
        <f t="shared" si="3"/>
        <v>534</v>
      </c>
      <c r="M31" s="40">
        <f>'6. FTES Data'!Q39</f>
        <v>3208.9033333333336</v>
      </c>
      <c r="N31" s="41">
        <f t="shared" si="4"/>
        <v>1713554.3800000001</v>
      </c>
    </row>
    <row r="32" spans="1:14">
      <c r="C32" s="52"/>
      <c r="D32" s="52"/>
      <c r="E32" s="29"/>
      <c r="F32" s="58"/>
      <c r="I32" s="36" t="s">
        <v>149</v>
      </c>
      <c r="J32" s="37">
        <f t="shared" si="2"/>
        <v>5466.0843213285343</v>
      </c>
      <c r="K32" s="38">
        <v>3734</v>
      </c>
      <c r="L32" s="39">
        <f t="shared" si="3"/>
        <v>7</v>
      </c>
      <c r="M32" s="40">
        <f>'6. FTES Data'!Q42</f>
        <v>9798.6133333333328</v>
      </c>
      <c r="N32" s="41">
        <f t="shared" si="4"/>
        <v>68590.293333333335</v>
      </c>
    </row>
    <row r="33" spans="1:14">
      <c r="A33" s="25" t="s">
        <v>12</v>
      </c>
      <c r="B33" s="56">
        <f>SUM(B25:B31)</f>
        <v>14.5</v>
      </c>
      <c r="C33" s="52">
        <f>SUM(C25:C31)</f>
        <v>739773</v>
      </c>
      <c r="D33" s="52">
        <f>SUM(D25:D31)</f>
        <v>1215539.5</v>
      </c>
      <c r="E33" s="29">
        <f>SUM(E25:E31)</f>
        <v>534837380</v>
      </c>
      <c r="F33" s="58"/>
      <c r="I33" s="36" t="s">
        <v>25</v>
      </c>
      <c r="J33" s="37">
        <f t="shared" si="2"/>
        <v>5498.7728345032783</v>
      </c>
      <c r="K33" s="38">
        <v>3756</v>
      </c>
      <c r="L33" s="39">
        <f t="shared" si="3"/>
        <v>29</v>
      </c>
      <c r="M33" s="40">
        <f>'6. FTES Data'!Q59</f>
        <v>15077.426666666668</v>
      </c>
      <c r="N33" s="41">
        <f t="shared" si="4"/>
        <v>437245.37333333335</v>
      </c>
    </row>
    <row r="34" spans="1:14">
      <c r="F34" s="58"/>
      <c r="I34" s="36" t="s">
        <v>26</v>
      </c>
      <c r="J34" s="37">
        <f t="shared" si="2"/>
        <v>5480.5811657830354</v>
      </c>
      <c r="K34" s="38">
        <v>3744</v>
      </c>
      <c r="L34" s="39">
        <f t="shared" si="3"/>
        <v>17</v>
      </c>
      <c r="M34" s="40">
        <f>'6. FTES Data'!Q61</f>
        <v>11341.466666666667</v>
      </c>
      <c r="N34" s="41">
        <f t="shared" si="4"/>
        <v>192804.93333333335</v>
      </c>
    </row>
    <row r="35" spans="1:14">
      <c r="A35" s="25" t="s">
        <v>151</v>
      </c>
      <c r="B35" s="29">
        <f>B63</f>
        <v>440</v>
      </c>
      <c r="F35" s="58"/>
      <c r="I35" s="36" t="s">
        <v>27</v>
      </c>
      <c r="J35" s="37">
        <f t="shared" si="2"/>
        <v>5528.3998074123674</v>
      </c>
      <c r="K35" s="38">
        <v>3776</v>
      </c>
      <c r="L35" s="39">
        <f t="shared" si="3"/>
        <v>49</v>
      </c>
      <c r="M35" s="40">
        <f>'6. FTES Data'!Q66</f>
        <v>19179.593333333334</v>
      </c>
      <c r="N35" s="41">
        <f t="shared" si="4"/>
        <v>939800.07333333336</v>
      </c>
    </row>
    <row r="36" spans="1:14">
      <c r="F36" s="58"/>
      <c r="I36" s="36" t="s">
        <v>28</v>
      </c>
      <c r="J36" s="37">
        <f t="shared" si="2"/>
        <v>5600.2917623148332</v>
      </c>
      <c r="K36" s="38">
        <v>3826</v>
      </c>
      <c r="L36" s="39">
        <f t="shared" si="3"/>
        <v>99</v>
      </c>
      <c r="M36" s="40">
        <f>'6. FTES Data'!Q73</f>
        <v>23548.693333333336</v>
      </c>
      <c r="N36" s="41">
        <f t="shared" si="4"/>
        <v>2331320.64</v>
      </c>
    </row>
    <row r="37" spans="1:14" ht="17.25">
      <c r="B37" s="47" t="s">
        <v>3</v>
      </c>
      <c r="C37" s="48" t="s">
        <v>157</v>
      </c>
      <c r="D37" s="47" t="s">
        <v>4</v>
      </c>
      <c r="E37" s="47" t="s">
        <v>5</v>
      </c>
      <c r="F37" s="58">
        <v>1.5</v>
      </c>
      <c r="I37" s="36" t="s">
        <v>29</v>
      </c>
      <c r="J37" s="37">
        <f t="shared" si="2"/>
        <v>7222.990002851705</v>
      </c>
      <c r="K37" s="38">
        <v>4934</v>
      </c>
      <c r="L37" s="39">
        <f t="shared" si="3"/>
        <v>1207</v>
      </c>
      <c r="M37" s="40">
        <f>'6. FTES Data'!Q79</f>
        <v>2900.9099609999994</v>
      </c>
      <c r="N37" s="41">
        <f t="shared" si="4"/>
        <v>3501398.3229269991</v>
      </c>
    </row>
    <row r="38" spans="1:14">
      <c r="A38" s="43" t="str">
        <f>CONCATENATE("Student Success Allocation")</f>
        <v>Student Success Allocation</v>
      </c>
      <c r="B38" s="48" t="s">
        <v>7</v>
      </c>
      <c r="C38" s="48" t="s">
        <v>8</v>
      </c>
      <c r="D38" s="48" t="s">
        <v>9</v>
      </c>
      <c r="E38" s="48" t="str">
        <f>CONCATENATE("(d) = (c) * $",TEXT(B57,"#,###"))</f>
        <v>(d) = (c) * $111</v>
      </c>
      <c r="F38" s="58"/>
      <c r="I38" s="35"/>
      <c r="J38" s="39"/>
      <c r="K38" s="39"/>
      <c r="L38" s="35"/>
      <c r="M38" s="35"/>
      <c r="N38" s="35"/>
    </row>
    <row r="39" spans="1:14">
      <c r="A39" s="25" t="str">
        <f>CONCATENATE(A25, " - Pell students")</f>
        <v>Associate degree - Pell students</v>
      </c>
      <c r="B39" s="25">
        <f t="shared" ref="B39:B45" si="5">B25*$F$37</f>
        <v>4.5</v>
      </c>
      <c r="C39" s="52">
        <f>'9. Student Success Data'!K83</f>
        <v>56224</v>
      </c>
      <c r="D39" s="52">
        <f>C39*B39</f>
        <v>253008</v>
      </c>
      <c r="E39" s="29">
        <f t="shared" ref="E39:E45" si="6">$B$57*D39</f>
        <v>28083888</v>
      </c>
      <c r="F39" s="58"/>
      <c r="G39" s="26"/>
      <c r="H39" s="26"/>
      <c r="I39" s="26"/>
      <c r="J39" s="29"/>
      <c r="K39" s="29"/>
    </row>
    <row r="40" spans="1:14">
      <c r="A40" s="25" t="str">
        <f t="shared" ref="A40:A45" si="7">CONCATENATE(A26, " - Pell students")</f>
        <v>Associate degree for transfer - Pell students</v>
      </c>
      <c r="B40" s="25">
        <f t="shared" si="5"/>
        <v>6</v>
      </c>
      <c r="C40" s="52">
        <f>'9. Student Success Data'!L83</f>
        <v>21387</v>
      </c>
      <c r="D40" s="52">
        <f t="shared" ref="D40:D45" si="8">C40*B40</f>
        <v>128322</v>
      </c>
      <c r="E40" s="29">
        <f t="shared" si="6"/>
        <v>14243742</v>
      </c>
      <c r="F40" s="58"/>
      <c r="I40" s="26"/>
      <c r="J40" s="24" t="s">
        <v>31</v>
      </c>
    </row>
    <row r="41" spans="1:14">
      <c r="A41" s="25" t="str">
        <f t="shared" si="7"/>
        <v>Credit certificates requiring 16+ units - Pell students</v>
      </c>
      <c r="B41" s="25">
        <f t="shared" si="5"/>
        <v>3</v>
      </c>
      <c r="C41" s="52">
        <f>'9. Student Success Data'!M83</f>
        <v>30460</v>
      </c>
      <c r="D41" s="52">
        <f t="shared" si="8"/>
        <v>91380</v>
      </c>
      <c r="E41" s="29">
        <f t="shared" si="6"/>
        <v>10143180</v>
      </c>
      <c r="F41" s="58"/>
      <c r="I41" s="26"/>
      <c r="J41" s="26" t="s">
        <v>32</v>
      </c>
      <c r="K41" s="31">
        <f>'[1]2018-19 Projection'!B2</f>
        <v>5312.6988940982537</v>
      </c>
    </row>
    <row r="42" spans="1:14">
      <c r="A42" s="25" t="str">
        <f t="shared" si="7"/>
        <v>Completion of 9 CTE units - Pell students</v>
      </c>
      <c r="B42" s="25">
        <f t="shared" si="5"/>
        <v>1.5</v>
      </c>
      <c r="C42" s="52">
        <f>'9. Student Success Data'!N83</f>
        <v>88887</v>
      </c>
      <c r="D42" s="52">
        <f t="shared" si="8"/>
        <v>133330.5</v>
      </c>
      <c r="E42" s="29">
        <f t="shared" si="6"/>
        <v>14799685.5</v>
      </c>
      <c r="F42" s="58"/>
      <c r="I42" s="26"/>
      <c r="J42" s="26" t="s">
        <v>10</v>
      </c>
      <c r="K42" s="31">
        <f>'[1]2018-19 Projection'!C2</f>
        <v>3259.1693874330526</v>
      </c>
    </row>
    <row r="43" spans="1:14">
      <c r="A43" s="25" t="str">
        <f t="shared" si="7"/>
        <v>Transfer to 4-year institutions - Pell students</v>
      </c>
      <c r="B43" s="25">
        <f t="shared" si="5"/>
        <v>2.25</v>
      </c>
      <c r="C43" s="52">
        <f>'9. Student Success Data'!O83</f>
        <v>59722</v>
      </c>
      <c r="D43" s="52">
        <f t="shared" si="8"/>
        <v>134374.5</v>
      </c>
      <c r="E43" s="29">
        <f t="shared" si="6"/>
        <v>14915569.5</v>
      </c>
      <c r="F43" s="58"/>
      <c r="I43" s="26"/>
      <c r="J43" s="26" t="s">
        <v>11</v>
      </c>
      <c r="K43" s="31">
        <f>'[1]2018-19 Projection'!D2</f>
        <v>5312.6988778486539</v>
      </c>
    </row>
    <row r="44" spans="1:14">
      <c r="A44" s="25" t="str">
        <f t="shared" si="7"/>
        <v>Completion of transfer-level math and English - Pell students</v>
      </c>
      <c r="B44" s="25">
        <f t="shared" si="5"/>
        <v>3</v>
      </c>
      <c r="C44" s="52">
        <f>'9. Student Success Data'!P83</f>
        <v>7087</v>
      </c>
      <c r="D44" s="52">
        <f t="shared" si="8"/>
        <v>21261</v>
      </c>
      <c r="E44" s="29">
        <f t="shared" si="6"/>
        <v>2359971</v>
      </c>
      <c r="F44" s="58"/>
      <c r="I44" s="26"/>
      <c r="J44" s="26" t="s">
        <v>13</v>
      </c>
      <c r="K44" s="31">
        <f>'[1]2018-19 Projection'!B2</f>
        <v>5312.6988940982537</v>
      </c>
    </row>
    <row r="45" spans="1:14">
      <c r="A45" s="25" t="str">
        <f t="shared" si="7"/>
        <v>Attainment of regional living wage - Pell students</v>
      </c>
      <c r="B45" s="25">
        <f t="shared" si="5"/>
        <v>1.5</v>
      </c>
      <c r="C45" s="52">
        <f>'9. Student Success Data'!Q83</f>
        <v>39667</v>
      </c>
      <c r="D45" s="52">
        <f t="shared" si="8"/>
        <v>59500.5</v>
      </c>
      <c r="E45" s="29">
        <f t="shared" si="6"/>
        <v>6604555.5</v>
      </c>
      <c r="F45" s="58"/>
      <c r="I45" s="26"/>
      <c r="J45" s="25" t="str">
        <f t="shared" ref="J45:J54" si="9">CONCATENATE(I28," - Differential Rate")</f>
        <v>Foothill-De Anza - Differential Rate</v>
      </c>
      <c r="K45" s="31">
        <f>'[1]2018-19 Projection'!B18</f>
        <v>5338.2355426758531</v>
      </c>
    </row>
    <row r="46" spans="1:14">
      <c r="F46" s="58">
        <v>1</v>
      </c>
      <c r="I46" s="26"/>
      <c r="J46" s="25" t="str">
        <f t="shared" si="9"/>
        <v>Lake Tahoe - Differential Rate</v>
      </c>
      <c r="K46" s="31">
        <f>'[1]2018-19 Projection'!B25</f>
        <v>5441.1673095334536</v>
      </c>
    </row>
    <row r="47" spans="1:14">
      <c r="A47" s="25" t="str">
        <f>CONCATENATE(A25, " - California Promise students")</f>
        <v>Associate degree - California Promise students</v>
      </c>
      <c r="B47" s="25">
        <f>B25*$F$46</f>
        <v>3</v>
      </c>
      <c r="C47" s="30">
        <f>'9. Student Success Data'!S83</f>
        <v>76098</v>
      </c>
      <c r="D47" s="30">
        <f>C47*B47</f>
        <v>228294</v>
      </c>
      <c r="E47" s="29">
        <f>D47*$B$57</f>
        <v>25340634</v>
      </c>
      <c r="F47" s="58"/>
      <c r="I47" s="26"/>
      <c r="J47" s="25" t="str">
        <f t="shared" si="9"/>
        <v>Lassen - Differential Rate</v>
      </c>
      <c r="K47" s="31">
        <f>'[1]2018-19 Projection'!B26</f>
        <v>5407.726017645854</v>
      </c>
    </row>
    <row r="48" spans="1:14">
      <c r="A48" s="25" t="str">
        <f t="shared" ref="A48:A53" si="10">CONCATENATE(A26, " - California Promise students")</f>
        <v>Associate degree for transfer - California Promise students</v>
      </c>
      <c r="B48" s="25">
        <f t="shared" ref="B48:B53" si="11">B26*$F$46</f>
        <v>4</v>
      </c>
      <c r="C48" s="30">
        <f>'9. Student Success Data'!T83</f>
        <v>28703</v>
      </c>
      <c r="D48" s="30">
        <f t="shared" ref="D48:D53" si="12">C48*B48</f>
        <v>114812</v>
      </c>
      <c r="E48" s="29">
        <f t="shared" ref="E48:E53" si="13">D48*$B$57</f>
        <v>12744132</v>
      </c>
      <c r="F48" s="58"/>
      <c r="I48" s="26"/>
      <c r="J48" s="25" t="str">
        <f t="shared" si="9"/>
        <v>Marin - Differential Rate</v>
      </c>
      <c r="K48" s="31">
        <f>'[1]2018-19 Projection'!B30</f>
        <v>6073.8213741738537</v>
      </c>
    </row>
    <row r="49" spans="1:18">
      <c r="A49" s="25" t="str">
        <f t="shared" si="10"/>
        <v>Credit certificates requiring 16+ units - California Promise students</v>
      </c>
      <c r="B49" s="25">
        <f t="shared" si="11"/>
        <v>2</v>
      </c>
      <c r="C49" s="30">
        <f>'9. Student Success Data'!U83</f>
        <v>42311</v>
      </c>
      <c r="D49" s="30">
        <f t="shared" si="12"/>
        <v>84622</v>
      </c>
      <c r="E49" s="29">
        <f t="shared" si="13"/>
        <v>9393042</v>
      </c>
      <c r="F49" s="58"/>
      <c r="I49" s="26"/>
      <c r="J49" s="25" t="str">
        <f t="shared" si="9"/>
        <v>Mira Costa - Differential Rate</v>
      </c>
      <c r="K49" s="31">
        <f>'[1]2018-19 Projection'!B33</f>
        <v>5321.8618647926542</v>
      </c>
    </row>
    <row r="50" spans="1:18">
      <c r="A50" s="25" t="str">
        <f t="shared" si="10"/>
        <v>Completion of 9 CTE units - California Promise students</v>
      </c>
      <c r="B50" s="25">
        <f t="shared" si="11"/>
        <v>1</v>
      </c>
      <c r="C50" s="30">
        <f>'9. Student Success Data'!V83</f>
        <v>129478</v>
      </c>
      <c r="D50" s="30">
        <f t="shared" si="12"/>
        <v>129478</v>
      </c>
      <c r="E50" s="29">
        <f t="shared" si="13"/>
        <v>14372058</v>
      </c>
      <c r="F50" s="58"/>
      <c r="I50" s="26"/>
      <c r="J50" s="25" t="str">
        <f t="shared" si="9"/>
        <v>San Francisco - Differential Rate</v>
      </c>
      <c r="K50" s="31">
        <f>'[1]2018-19 Projection'!B50</f>
        <v>5353.6878926134541</v>
      </c>
    </row>
    <row r="51" spans="1:18">
      <c r="A51" s="25" t="str">
        <f t="shared" si="10"/>
        <v>Transfer to 4-year institutions - California Promise students</v>
      </c>
      <c r="B51" s="25">
        <f t="shared" si="11"/>
        <v>1.5</v>
      </c>
      <c r="C51" s="30">
        <f>'9. Student Success Data'!W83</f>
        <v>92636</v>
      </c>
      <c r="D51" s="30">
        <f t="shared" si="12"/>
        <v>138954</v>
      </c>
      <c r="E51" s="29">
        <f t="shared" si="13"/>
        <v>15423894</v>
      </c>
      <c r="F51" s="58"/>
      <c r="J51" s="25" t="str">
        <f t="shared" si="9"/>
        <v>San Jose-Evergreen - Differential Rate</v>
      </c>
      <c r="K51" s="31">
        <f>'[1]2018-19 Projection'!B52</f>
        <v>5335.9762104790534</v>
      </c>
    </row>
    <row r="52" spans="1:18">
      <c r="A52" s="25" t="str">
        <f t="shared" si="10"/>
        <v>Completion of transfer-level math and English - California Promise students</v>
      </c>
      <c r="B52" s="25">
        <f t="shared" si="11"/>
        <v>2</v>
      </c>
      <c r="C52" s="30">
        <f>'9. Student Success Data'!X83</f>
        <v>10699</v>
      </c>
      <c r="D52" s="30">
        <f t="shared" si="12"/>
        <v>21398</v>
      </c>
      <c r="E52" s="29">
        <f t="shared" si="13"/>
        <v>2375178</v>
      </c>
      <c r="F52" s="58"/>
      <c r="J52" s="25" t="str">
        <f t="shared" si="9"/>
        <v>Santa Monica - Differential Rate</v>
      </c>
      <c r="K52" s="31">
        <f>'[1]2018-19 Projection'!B57</f>
        <v>5382.5331588086538</v>
      </c>
    </row>
    <row r="53" spans="1:18">
      <c r="A53" s="25" t="str">
        <f t="shared" si="10"/>
        <v>Attainment of regional living wage - California Promise students</v>
      </c>
      <c r="B53" s="25">
        <f t="shared" si="11"/>
        <v>1</v>
      </c>
      <c r="C53" s="30">
        <f>'9. Student Success Data'!Y83</f>
        <v>78429</v>
      </c>
      <c r="D53" s="30">
        <f t="shared" si="12"/>
        <v>78429</v>
      </c>
      <c r="E53" s="29">
        <f t="shared" si="13"/>
        <v>8705619</v>
      </c>
      <c r="F53" s="58"/>
      <c r="J53" s="25" t="str">
        <f t="shared" si="9"/>
        <v>South Orange - Differential Rate</v>
      </c>
      <c r="K53" s="31">
        <f>'[1]2018-19 Projection'!B64</f>
        <v>5452.5282468258529</v>
      </c>
    </row>
    <row r="54" spans="1:18">
      <c r="F54" s="58"/>
      <c r="J54" s="25" t="str">
        <f t="shared" si="9"/>
        <v>West Kern - Differential Rate</v>
      </c>
      <c r="K54" s="31">
        <f>'[1]2018-19 Projection'!B70</f>
        <v>7032.4116472122532</v>
      </c>
    </row>
    <row r="55" spans="1:18">
      <c r="A55" s="25" t="s">
        <v>12</v>
      </c>
      <c r="B55" s="59">
        <f>SUM(B39:B53)</f>
        <v>36.25</v>
      </c>
      <c r="C55" s="52">
        <f>SUM(C39:C53)</f>
        <v>761788</v>
      </c>
      <c r="D55" s="52">
        <f>SUM(D39:D53)</f>
        <v>1617163.5</v>
      </c>
      <c r="E55" s="29">
        <f>SUM(E39:E53)</f>
        <v>179505148.5</v>
      </c>
      <c r="F55" s="58"/>
      <c r="I55" s="26"/>
    </row>
    <row r="56" spans="1:18">
      <c r="I56" s="26"/>
      <c r="K56" s="43"/>
    </row>
    <row r="57" spans="1:18">
      <c r="A57" s="25" t="s">
        <v>150</v>
      </c>
      <c r="B57" s="29">
        <f>B64</f>
        <v>111</v>
      </c>
      <c r="E57" s="29"/>
      <c r="I57" s="26"/>
      <c r="K57" s="60"/>
      <c r="O57" s="234"/>
      <c r="P57" s="234"/>
      <c r="Q57" s="234"/>
      <c r="R57" s="234"/>
    </row>
    <row r="58" spans="1:18">
      <c r="E58" s="29"/>
      <c r="I58" s="26"/>
    </row>
    <row r="59" spans="1:18">
      <c r="O59" s="55"/>
      <c r="P59" s="55"/>
      <c r="Q59" s="55"/>
      <c r="R59" s="55"/>
    </row>
    <row r="60" spans="1:18">
      <c r="A60" s="203" t="s">
        <v>33</v>
      </c>
      <c r="B60" s="65" t="s">
        <v>30</v>
      </c>
      <c r="C60" s="65"/>
      <c r="D60" s="65"/>
      <c r="G60" s="24"/>
      <c r="H60" s="26"/>
      <c r="O60" s="55"/>
      <c r="P60" s="55"/>
      <c r="Q60" s="55"/>
      <c r="R60" s="55"/>
    </row>
    <row r="61" spans="1:18">
      <c r="A61" s="26" t="s">
        <v>0</v>
      </c>
      <c r="B61" s="61">
        <v>3727</v>
      </c>
      <c r="C61" s="62"/>
      <c r="D61" s="63"/>
      <c r="G61" s="26"/>
      <c r="O61" s="55"/>
      <c r="P61" s="55"/>
      <c r="Q61" s="55"/>
      <c r="R61" s="55"/>
    </row>
    <row r="62" spans="1:18">
      <c r="A62" s="26" t="s">
        <v>1</v>
      </c>
      <c r="B62" s="61">
        <v>919</v>
      </c>
      <c r="C62" s="62"/>
      <c r="D62" s="63"/>
      <c r="F62" s="55"/>
      <c r="G62" s="26"/>
      <c r="H62" s="64"/>
      <c r="O62" s="55"/>
      <c r="P62" s="55"/>
      <c r="Q62" s="55"/>
      <c r="R62" s="55"/>
    </row>
    <row r="63" spans="1:18">
      <c r="A63" s="50" t="s">
        <v>148</v>
      </c>
      <c r="B63" s="61">
        <v>440</v>
      </c>
      <c r="C63" s="62"/>
      <c r="D63" s="63"/>
      <c r="F63" s="42"/>
      <c r="G63" s="26"/>
      <c r="H63" s="64"/>
      <c r="O63" s="55"/>
      <c r="P63" s="55"/>
      <c r="Q63" s="55"/>
      <c r="R63" s="55"/>
    </row>
    <row r="64" spans="1:18">
      <c r="A64" s="50" t="s">
        <v>152</v>
      </c>
      <c r="B64" s="61">
        <v>111</v>
      </c>
      <c r="C64" s="62"/>
      <c r="D64" s="63"/>
      <c r="F64" s="55"/>
      <c r="G64" s="26"/>
      <c r="H64" s="64"/>
      <c r="O64" s="55"/>
      <c r="P64" s="55"/>
      <c r="Q64" s="55"/>
      <c r="R64" s="55"/>
    </row>
    <row r="65" spans="1:18">
      <c r="F65" s="55"/>
      <c r="O65" s="55"/>
      <c r="P65" s="55"/>
      <c r="Q65" s="55"/>
      <c r="R65" s="55"/>
    </row>
    <row r="66" spans="1:18">
      <c r="A66" s="43"/>
      <c r="E66" s="31"/>
    </row>
    <row r="67" spans="1:18">
      <c r="E67" s="31"/>
    </row>
  </sheetData>
  <customSheetViews>
    <customSheetView guid="{C0575C55-AE14-4D4D-A2FB-D0CE01AB3D40}" showPageBreaks="1" fitToPage="1" printArea="1" hiddenColumns="1" topLeftCell="A55">
      <selection activeCell="H62" sqref="H62"/>
      <pageMargins left="0.7" right="0.7" top="0.75" bottom="0.75" header="0.3" footer="0.3"/>
      <pageSetup scale="54" orientation="landscape" r:id="rId1"/>
    </customSheetView>
    <customSheetView guid="{E5E65F53-7CC3-4AEF-9217-01FBF193C535}" showPageBreaks="1" fitToPage="1" printArea="1" hiddenColumns="1">
      <selection sqref="A1:E1"/>
      <pageMargins left="0.25" right="0.25" top="0.75" bottom="0.75" header="0.3" footer="0.3"/>
      <pageSetup scale="54" orientation="landscape" r:id="rId2"/>
    </customSheetView>
  </customSheetViews>
  <mergeCells count="6">
    <mergeCell ref="O57:P57"/>
    <mergeCell ref="Q57:R57"/>
    <mergeCell ref="A1:E1"/>
    <mergeCell ref="A3:E3"/>
    <mergeCell ref="A9:E9"/>
    <mergeCell ref="A21:E21"/>
  </mergeCells>
  <printOptions headings="1"/>
  <pageMargins left="0.25" right="0.25" top="0.45" bottom="0.35" header="0.17" footer="0.17"/>
  <pageSetup scale="59" fitToHeight="0" orientation="landscape" r:id="rId3"/>
  <headerFooter>
    <oddHeader>&amp;LCalifornia Community Colleges&amp;12
2018-19 Student Centered Funding Formula&amp;RSimulations
July 17, 2018</oddHeader>
    <oddFooter>&amp;L&amp;A&amp;RPage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83"/>
  <sheetViews>
    <sheetView topLeftCell="A6" workbookViewId="0">
      <pane xSplit="1" ySplit="5" topLeftCell="B51" activePane="bottomRight" state="frozen"/>
      <selection activeCell="A6" sqref="A6"/>
      <selection pane="topRight" activeCell="B6" sqref="B6"/>
      <selection pane="bottomLeft" activeCell="A11" sqref="A11"/>
      <selection pane="bottomRight" activeCell="A8" sqref="A8"/>
    </sheetView>
  </sheetViews>
  <sheetFormatPr defaultColWidth="9.140625" defaultRowHeight="15"/>
  <cols>
    <col min="1" max="1" width="27.85546875" style="20" customWidth="1"/>
    <col min="2" max="2" width="16.28515625" style="20" bestFit="1" customWidth="1"/>
    <col min="3" max="3" width="17.28515625" style="20" customWidth="1"/>
    <col min="4" max="4" width="16.5703125" style="20" customWidth="1"/>
    <col min="5" max="5" width="17.5703125" style="20" customWidth="1"/>
    <col min="6" max="6" width="15.28515625" style="20" customWidth="1"/>
    <col min="7" max="7" width="16.42578125" style="20" customWidth="1"/>
    <col min="8" max="8" width="17" style="20" customWidth="1"/>
    <col min="9" max="9" width="18.140625" style="20" customWidth="1"/>
    <col min="10" max="11" width="9.140625" style="20"/>
    <col min="12" max="12" width="11.5703125" style="20" bestFit="1" customWidth="1"/>
    <col min="13" max="13" width="16.5703125" style="20" customWidth="1"/>
    <col min="14" max="16384" width="9.140625" style="20"/>
  </cols>
  <sheetData>
    <row r="1" spans="1:13" hidden="1"/>
    <row r="2" spans="1:13" hidden="1"/>
    <row r="3" spans="1:13" hidden="1"/>
    <row r="4" spans="1:13" hidden="1"/>
    <row r="5" spans="1:13" hidden="1"/>
    <row r="6" spans="1:13" s="98" customFormat="1" ht="30" customHeight="1">
      <c r="A6" s="96" t="s">
        <v>141</v>
      </c>
      <c r="B6" s="97"/>
      <c r="C6" s="97"/>
      <c r="D6" s="97"/>
      <c r="E6" s="97"/>
      <c r="F6" s="97"/>
      <c r="G6" s="97"/>
      <c r="H6" s="97"/>
      <c r="I6" s="97"/>
    </row>
    <row r="7" spans="1:13" s="71" customFormat="1" ht="30">
      <c r="A7" s="102" t="s">
        <v>34</v>
      </c>
      <c r="B7" s="100" t="s">
        <v>160</v>
      </c>
      <c r="C7" s="223" t="s">
        <v>163</v>
      </c>
      <c r="D7" s="223"/>
      <c r="E7" s="223"/>
      <c r="F7" s="95" t="s">
        <v>165</v>
      </c>
      <c r="G7" s="223" t="s">
        <v>166</v>
      </c>
      <c r="H7" s="224"/>
      <c r="I7" s="145" t="s">
        <v>189</v>
      </c>
    </row>
    <row r="8" spans="1:13" s="71" customFormat="1">
      <c r="A8" s="103"/>
      <c r="B8" s="101"/>
      <c r="C8" s="95" t="s">
        <v>164</v>
      </c>
      <c r="D8" s="95" t="s">
        <v>174</v>
      </c>
      <c r="E8" s="95" t="s">
        <v>103</v>
      </c>
      <c r="F8" s="95" t="s">
        <v>132</v>
      </c>
      <c r="G8" s="95" t="s">
        <v>132</v>
      </c>
      <c r="H8" s="99" t="s">
        <v>174</v>
      </c>
      <c r="I8" s="146"/>
    </row>
    <row r="9" spans="1:13">
      <c r="A9" s="104" t="s">
        <v>173</v>
      </c>
      <c r="B9" s="90"/>
      <c r="C9" s="105">
        <f>'10. Systemwide Detail'!C6</f>
        <v>3727</v>
      </c>
      <c r="D9" s="105">
        <f>'10. Systemwide Detail'!H13</f>
        <v>3347.4928778324879</v>
      </c>
      <c r="E9" s="105">
        <f>'10. Systemwide Detail'!H14</f>
        <v>5456.673017438352</v>
      </c>
      <c r="F9" s="105">
        <f>'10. Systemwide Detail'!H15</f>
        <v>5456.6730341283155</v>
      </c>
      <c r="G9" s="105">
        <f>'10. Systemwide Detail'!H15</f>
        <v>5456.6730341283155</v>
      </c>
      <c r="H9" s="105">
        <f>'10. Systemwide Detail'!H13</f>
        <v>3347.4928778324879</v>
      </c>
      <c r="I9" s="91"/>
    </row>
    <row r="10" spans="1:13" ht="9" customHeight="1">
      <c r="A10" s="88"/>
      <c r="B10" s="88"/>
      <c r="C10" s="88"/>
      <c r="D10" s="88"/>
      <c r="E10" s="88"/>
      <c r="F10" s="88"/>
      <c r="G10" s="88"/>
      <c r="H10" s="88"/>
      <c r="I10" s="88"/>
    </row>
    <row r="11" spans="1:13">
      <c r="A11" s="74" t="s">
        <v>35</v>
      </c>
      <c r="B11" s="92">
        <f>'7. Basic Allocation Data'!L11</f>
        <v>6526207.2559898393</v>
      </c>
      <c r="C11" s="92">
        <f>$C$9*'6. FTES Data'!Q11</f>
        <v>31004254.563333336</v>
      </c>
      <c r="D11" s="92">
        <f>$D$9*('6. FTES Data'!F11-'6. FTES Data'!O11)</f>
        <v>1339700.1246373402</v>
      </c>
      <c r="E11" s="92">
        <f>$E$9*'6. FTES Data'!G11</f>
        <v>1535998.8876787217</v>
      </c>
      <c r="F11" s="92">
        <f>$F$9*'6. FTES Data'!P11</f>
        <v>2323233.1110104714</v>
      </c>
      <c r="G11" s="92">
        <f>$G$9*'6. FTES Data'!N11</f>
        <v>581135.67813466559</v>
      </c>
      <c r="H11" s="92">
        <f>$H$9*'6. FTES Data'!O11</f>
        <v>0</v>
      </c>
      <c r="I11" s="92">
        <f t="shared" ref="I11:I42" si="0">SUM(B11,C11:H11)</f>
        <v>43310529.620784372</v>
      </c>
      <c r="L11" s="68"/>
      <c r="M11" s="11"/>
    </row>
    <row r="12" spans="1:13">
      <c r="A12" s="74" t="s">
        <v>36</v>
      </c>
      <c r="B12" s="80">
        <f>'7. Basic Allocation Data'!L12</f>
        <v>6526207.2559898393</v>
      </c>
      <c r="C12" s="80">
        <f>$C$9*'6. FTES Data'!Q12</f>
        <v>38055291.32333333</v>
      </c>
      <c r="D12" s="80">
        <f>$D$9*('6. FTES Data'!F12-'6. FTES Data'!O12)</f>
        <v>7531.8589751230975</v>
      </c>
      <c r="E12" s="80">
        <f>$E$9*'6. FTES Data'!G12</f>
        <v>239384.24527502048</v>
      </c>
      <c r="F12" s="80">
        <f>$F$9*'6. FTES Data'!P12</f>
        <v>1651189.2601272285</v>
      </c>
      <c r="G12" s="80">
        <f>$G$9*'6. FTES Data'!N12</f>
        <v>47363.921936233775</v>
      </c>
      <c r="H12" s="80">
        <f>$H$9*'6. FTES Data'!O12</f>
        <v>0</v>
      </c>
      <c r="I12" s="80">
        <f t="shared" si="0"/>
        <v>46526967.865636781</v>
      </c>
      <c r="L12" s="68"/>
      <c r="M12" s="11"/>
    </row>
    <row r="13" spans="1:13">
      <c r="A13" s="74" t="s">
        <v>37</v>
      </c>
      <c r="B13" s="80">
        <f>'7. Basic Allocation Data'!L13</f>
        <v>5161163.80731906</v>
      </c>
      <c r="C13" s="80">
        <f>$C$9*'6. FTES Data'!Q13</f>
        <v>9241667.9733333327</v>
      </c>
      <c r="D13" s="80">
        <f>$D$9*('6. FTES Data'!F13-'6. FTES Data'!O13)</f>
        <v>292236.1282347762</v>
      </c>
      <c r="E13" s="80">
        <f>$E$9*'6. FTES Data'!G13</f>
        <v>0</v>
      </c>
      <c r="F13" s="80">
        <f>$F$9*'6. FTES Data'!P13</f>
        <v>213956.14966817125</v>
      </c>
      <c r="G13" s="80">
        <f>$G$9*'6. FTES Data'!N13</f>
        <v>0</v>
      </c>
      <c r="H13" s="80">
        <f>$H$9*'6. FTES Data'!O13</f>
        <v>0</v>
      </c>
      <c r="I13" s="80">
        <f t="shared" si="0"/>
        <v>14909024.05855534</v>
      </c>
      <c r="L13" s="68"/>
      <c r="M13" s="11"/>
    </row>
    <row r="14" spans="1:13">
      <c r="A14" s="74" t="s">
        <v>38</v>
      </c>
      <c r="B14" s="80">
        <f>'7. Basic Allocation Data'!L14</f>
        <v>6526207.2559898393</v>
      </c>
      <c r="C14" s="80">
        <f>$C$9*'6. FTES Data'!Q14</f>
        <v>33022338.099999998</v>
      </c>
      <c r="D14" s="80">
        <f>$D$9*('6. FTES Data'!F14-'6. FTES Data'!O14)</f>
        <v>3718361.6137675499</v>
      </c>
      <c r="E14" s="80">
        <f>$E$9*'6. FTES Data'!G14</f>
        <v>128832.04994171948</v>
      </c>
      <c r="F14" s="80">
        <f>$F$9*'6. FTES Data'!P14</f>
        <v>939202.56263416575</v>
      </c>
      <c r="G14" s="80">
        <f>$G$9*'6. FTES Data'!N14</f>
        <v>0</v>
      </c>
      <c r="H14" s="80">
        <f>$H$9*'6. FTES Data'!O14</f>
        <v>0</v>
      </c>
      <c r="I14" s="80">
        <f t="shared" si="0"/>
        <v>44334941.582333267</v>
      </c>
      <c r="L14" s="68"/>
      <c r="M14" s="11"/>
    </row>
    <row r="15" spans="1:13">
      <c r="A15" s="74" t="s">
        <v>39</v>
      </c>
      <c r="B15" s="80">
        <f>'7. Basic Allocation Data'!L15</f>
        <v>6526207.2559898393</v>
      </c>
      <c r="C15" s="80">
        <f>$C$9*'6. FTES Data'!Q15</f>
        <v>36911822.876666665</v>
      </c>
      <c r="D15" s="80">
        <f>$D$9*('6. FTES Data'!F15-'6. FTES Data'!O15)</f>
        <v>632006.65533477371</v>
      </c>
      <c r="E15" s="80">
        <f>$E$9*'6. FTES Data'!G15</f>
        <v>54566.73017438352</v>
      </c>
      <c r="F15" s="80">
        <f>$F$9*'6. FTES Data'!P15</f>
        <v>1638584.345418392</v>
      </c>
      <c r="G15" s="80">
        <f>$G$9*'6. FTES Data'!N15</f>
        <v>0</v>
      </c>
      <c r="H15" s="80">
        <f>$H$9*'6. FTES Data'!O15</f>
        <v>0</v>
      </c>
      <c r="I15" s="80">
        <f t="shared" si="0"/>
        <v>45763187.863584056</v>
      </c>
      <c r="L15" s="68"/>
      <c r="M15" s="11"/>
    </row>
    <row r="16" spans="1:13">
      <c r="A16" s="74" t="s">
        <v>40</v>
      </c>
      <c r="B16" s="80">
        <f>'7. Basic Allocation Data'!L16</f>
        <v>5220965.5902101398</v>
      </c>
      <c r="C16" s="80">
        <f>$C$9*'6. FTES Data'!Q16</f>
        <v>60252533.076666668</v>
      </c>
      <c r="D16" s="80">
        <f>$D$9*('6. FTES Data'!F16-'6. FTES Data'!O16)</f>
        <v>579551.44193913857</v>
      </c>
      <c r="E16" s="80">
        <f>$E$9*'6. FTES Data'!G16</f>
        <v>885672.59746041894</v>
      </c>
      <c r="F16" s="80">
        <f>$F$9*'6. FTES Data'!P16</f>
        <v>442427.04960712383</v>
      </c>
      <c r="G16" s="80">
        <f>$G$9*'6. FTES Data'!N16</f>
        <v>0</v>
      </c>
      <c r="H16" s="80">
        <f>$H$9*'6. FTES Data'!O16</f>
        <v>0</v>
      </c>
      <c r="I16" s="80">
        <f t="shared" si="0"/>
        <v>67381149.755883485</v>
      </c>
      <c r="L16" s="68"/>
      <c r="M16" s="11"/>
    </row>
    <row r="17" spans="1:13">
      <c r="A17" s="74" t="s">
        <v>41</v>
      </c>
      <c r="B17" s="80">
        <f>'7. Basic Allocation Data'!L17</f>
        <v>8484068.1452964004</v>
      </c>
      <c r="C17" s="80">
        <f>$C$9*'6. FTES Data'!Q17</f>
        <v>61347910.483204991</v>
      </c>
      <c r="D17" s="80">
        <f>$D$9*('6. FTES Data'!F17-'6. FTES Data'!O17)</f>
        <v>552537.17441503052</v>
      </c>
      <c r="E17" s="80">
        <f>$E$9*'6. FTES Data'!G17</f>
        <v>0</v>
      </c>
      <c r="F17" s="80">
        <f>$F$9*'6. FTES Data'!P17</f>
        <v>1032675.3717087837</v>
      </c>
      <c r="G17" s="80">
        <f>$G$9*'6. FTES Data'!N17</f>
        <v>0</v>
      </c>
      <c r="H17" s="80">
        <f>$H$9*'6. FTES Data'!O17</f>
        <v>0</v>
      </c>
      <c r="I17" s="80">
        <f t="shared" si="0"/>
        <v>71417191.174625203</v>
      </c>
      <c r="L17" s="68"/>
      <c r="M17" s="11"/>
    </row>
    <row r="18" spans="1:13">
      <c r="A18" s="74" t="s">
        <v>42</v>
      </c>
      <c r="B18" s="80">
        <f>'7. Basic Allocation Data'!L18</f>
        <v>7831448.9217695398</v>
      </c>
      <c r="C18" s="80">
        <f>$C$9*'6. FTES Data'!Q18</f>
        <v>59124581.373333327</v>
      </c>
      <c r="D18" s="80">
        <f>$D$9*('6. FTES Data'!F18-'6. FTES Data'!O18)</f>
        <v>1314359.603552148</v>
      </c>
      <c r="E18" s="80">
        <f>$E$9*'6. FTES Data'!G18</f>
        <v>0</v>
      </c>
      <c r="F18" s="80">
        <f>$F$9*'6. FTES Data'!P18</f>
        <v>715478.96823490481</v>
      </c>
      <c r="G18" s="80">
        <f>$G$9*'6. FTES Data'!N18</f>
        <v>0</v>
      </c>
      <c r="H18" s="80">
        <f>$H$9*'6. FTES Data'!O18</f>
        <v>0</v>
      </c>
      <c r="I18" s="80">
        <f t="shared" si="0"/>
        <v>68985868.866889924</v>
      </c>
      <c r="L18" s="68"/>
      <c r="M18" s="11"/>
    </row>
    <row r="19" spans="1:13">
      <c r="A19" s="74" t="s">
        <v>43</v>
      </c>
      <c r="B19" s="80">
        <f>'7. Basic Allocation Data'!L19</f>
        <v>5220965.5902101398</v>
      </c>
      <c r="C19" s="80">
        <f>$C$9*'6. FTES Data'!Q19</f>
        <v>43681906.009238333</v>
      </c>
      <c r="D19" s="80">
        <f>$D$9*('6. FTES Data'!F19-'6. FTES Data'!O19)</f>
        <v>781304.8376861026</v>
      </c>
      <c r="E19" s="80">
        <f>$E$9*'6. FTES Data'!G19</f>
        <v>503378.08585868799</v>
      </c>
      <c r="F19" s="80">
        <f>$F$9*'6. FTES Data'!P19</f>
        <v>705493.25658244989</v>
      </c>
      <c r="G19" s="80">
        <f>$G$9*'6. FTES Data'!N19</f>
        <v>0</v>
      </c>
      <c r="H19" s="80">
        <f>$H$9*'6. FTES Data'!O19</f>
        <v>0</v>
      </c>
      <c r="I19" s="80">
        <f t="shared" si="0"/>
        <v>50893047.779575706</v>
      </c>
      <c r="L19" s="68"/>
      <c r="M19" s="11"/>
    </row>
    <row r="20" spans="1:13">
      <c r="A20" s="74" t="s">
        <v>44</v>
      </c>
      <c r="B20" s="80">
        <f>'7. Basic Allocation Data'!L20</f>
        <v>13052413.43907102</v>
      </c>
      <c r="C20" s="80">
        <f>$C$9*'6. FTES Data'!Q20</f>
        <v>117158418.92666666</v>
      </c>
      <c r="D20" s="80">
        <f>$D$9*('6. FTES Data'!F20-'6. FTES Data'!O20)</f>
        <v>1161178.3294625334</v>
      </c>
      <c r="E20" s="80">
        <f>$E$9*'6. FTES Data'!G20</f>
        <v>0</v>
      </c>
      <c r="F20" s="80">
        <f>$F$9*'6. FTES Data'!P20</f>
        <v>427912.29933634249</v>
      </c>
      <c r="G20" s="80">
        <f>$G$9*'6. FTES Data'!N20</f>
        <v>0</v>
      </c>
      <c r="H20" s="80">
        <f>$H$9*'6. FTES Data'!O20</f>
        <v>0</v>
      </c>
      <c r="I20" s="80">
        <f t="shared" si="0"/>
        <v>131799922.99453655</v>
      </c>
      <c r="L20" s="68"/>
      <c r="M20" s="11"/>
    </row>
    <row r="21" spans="1:13">
      <c r="A21" s="74" t="s">
        <v>45</v>
      </c>
      <c r="B21" s="80">
        <f>'7. Basic Allocation Data'!L21</f>
        <v>3915722.8515217802</v>
      </c>
      <c r="C21" s="80">
        <f>$C$9*'6. FTES Data'!Q21</f>
        <v>21624063.867853664</v>
      </c>
      <c r="D21" s="80">
        <f>$D$9*('6. FTES Data'!F21-'6. FTES Data'!O21)</f>
        <v>48906.870945132643</v>
      </c>
      <c r="E21" s="80">
        <f>$E$9*'6. FTES Data'!G21</f>
        <v>0</v>
      </c>
      <c r="F21" s="80">
        <f>$F$9*'6. FTES Data'!P21</f>
        <v>912246.59784557181</v>
      </c>
      <c r="G21" s="80">
        <f>$G$9*'6. FTES Data'!N21</f>
        <v>0</v>
      </c>
      <c r="H21" s="80">
        <f>$H$9*'6. FTES Data'!O21</f>
        <v>0</v>
      </c>
      <c r="I21" s="80">
        <f t="shared" si="0"/>
        <v>26500940.188166149</v>
      </c>
      <c r="L21" s="68"/>
      <c r="M21" s="11"/>
    </row>
    <row r="22" spans="1:13">
      <c r="A22" s="74" t="s">
        <v>46</v>
      </c>
      <c r="B22" s="80">
        <f>'7. Basic Allocation Data'!L22</f>
        <v>15010274.328377578</v>
      </c>
      <c r="C22" s="80">
        <f>$C$9*'6. FTES Data'!Q22</f>
        <v>98633353.003333345</v>
      </c>
      <c r="D22" s="80">
        <f>$D$9*('6. FTES Data'!F22-'6. FTES Data'!O22)</f>
        <v>496131.91942355304</v>
      </c>
      <c r="E22" s="80">
        <f>$E$9*'6. FTES Data'!G22</f>
        <v>0</v>
      </c>
      <c r="F22" s="80">
        <f>$F$9*'6. FTES Data'!P22</f>
        <v>3181895.1796609033</v>
      </c>
      <c r="G22" s="80">
        <f>$G$9*'6. FTES Data'!N22</f>
        <v>0</v>
      </c>
      <c r="H22" s="80">
        <f>$H$9*'6. FTES Data'!O22</f>
        <v>0</v>
      </c>
      <c r="I22" s="80">
        <f t="shared" si="0"/>
        <v>117321654.43079537</v>
      </c>
      <c r="L22" s="68"/>
      <c r="M22" s="11"/>
    </row>
    <row r="23" spans="1:13">
      <c r="A23" s="74" t="s">
        <v>47</v>
      </c>
      <c r="B23" s="80">
        <f>'7. Basic Allocation Data'!L23</f>
        <v>5161163.80731906</v>
      </c>
      <c r="C23" s="80">
        <f>$C$9*'6. FTES Data'!Q23</f>
        <v>5150602.1899999985</v>
      </c>
      <c r="D23" s="80">
        <f>$D$9*('6. FTES Data'!F23-'6. FTES Data'!O23)</f>
        <v>217218.81284255013</v>
      </c>
      <c r="E23" s="80">
        <f>$E$9*'6. FTES Data'!G23</f>
        <v>2946.6034294167102</v>
      </c>
      <c r="F23" s="80">
        <f>$F$9*'6. FTES Data'!P23</f>
        <v>18443.554855353705</v>
      </c>
      <c r="G23" s="80">
        <f>$G$9*'6. FTES Data'!N23</f>
        <v>0</v>
      </c>
      <c r="H23" s="80">
        <f>$H$9*'6. FTES Data'!O23</f>
        <v>0</v>
      </c>
      <c r="I23" s="80">
        <f t="shared" si="0"/>
        <v>10550374.968446378</v>
      </c>
      <c r="L23" s="68"/>
      <c r="M23" s="11"/>
    </row>
    <row r="24" spans="1:13">
      <c r="A24" s="74" t="s">
        <v>48</v>
      </c>
      <c r="B24" s="80">
        <f>'7. Basic Allocation Data'!L24</f>
        <v>3915722.8515217802</v>
      </c>
      <c r="C24" s="80">
        <f>$C$9*'6. FTES Data'!Q24</f>
        <v>36527982.48605866</v>
      </c>
      <c r="D24" s="80">
        <f>$D$9*('6. FTES Data'!F24-'6. FTES Data'!O24)</f>
        <v>1537603.9035747969</v>
      </c>
      <c r="E24" s="80">
        <f>$E$9*'6. FTES Data'!G24</f>
        <v>1928933.9116644575</v>
      </c>
      <c r="F24" s="80">
        <f>$F$9*'6. FTES Data'!P24</f>
        <v>245659.4199964568</v>
      </c>
      <c r="G24" s="80">
        <f>$G$9*'6. FTES Data'!N24</f>
        <v>0</v>
      </c>
      <c r="H24" s="80">
        <f>$H$9*'6. FTES Data'!O24</f>
        <v>0</v>
      </c>
      <c r="I24" s="80">
        <f t="shared" si="0"/>
        <v>44155902.572816148</v>
      </c>
      <c r="L24" s="68"/>
      <c r="M24" s="11"/>
    </row>
    <row r="25" spans="1:13">
      <c r="A25" s="74" t="s">
        <v>49</v>
      </c>
      <c r="B25" s="80">
        <f>'7. Basic Allocation Data'!L25</f>
        <v>9136688.4417319186</v>
      </c>
      <c r="C25" s="80">
        <f>$C$9*'6. FTES Data'!Q25</f>
        <v>70636317.953537002</v>
      </c>
      <c r="D25" s="80">
        <f>$D$9*('6. FTES Data'!F25-'6. FTES Data'!O25)</f>
        <v>144209.99317702357</v>
      </c>
      <c r="E25" s="80">
        <f>$E$9*'6. FTES Data'!G25</f>
        <v>0</v>
      </c>
      <c r="F25" s="80">
        <f>$F$9*'6. FTES Data'!P25</f>
        <v>1206252.1409244055</v>
      </c>
      <c r="G25" s="80">
        <f>$G$9*'6. FTES Data'!N25</f>
        <v>0</v>
      </c>
      <c r="H25" s="80">
        <f>$H$9*'6. FTES Data'!O25</f>
        <v>0</v>
      </c>
      <c r="I25" s="80">
        <f t="shared" si="0"/>
        <v>81123468.529370353</v>
      </c>
      <c r="L25" s="68"/>
      <c r="M25" s="11"/>
    </row>
    <row r="26" spans="1:13">
      <c r="A26" s="74" t="s">
        <v>50</v>
      </c>
      <c r="B26" s="80">
        <f>'7. Basic Allocation Data'!L26</f>
        <v>5161163.80731906</v>
      </c>
      <c r="C26" s="80">
        <f>$C$9*'6. FTES Data'!Q26</f>
        <v>4403487.7699999996</v>
      </c>
      <c r="D26" s="80">
        <f>$D$9*('6. FTES Data'!F26-'6. FTES Data'!O26)</f>
        <v>156528.76696744713</v>
      </c>
      <c r="E26" s="80">
        <f>$E$9*'6. FTES Data'!G26</f>
        <v>0</v>
      </c>
      <c r="F26" s="80">
        <f>$F$9*'6. FTES Data'!P26</f>
        <v>637012.01000413951</v>
      </c>
      <c r="G26" s="80">
        <f>$G$9*'6. FTES Data'!N26</f>
        <v>1494691.8775084282</v>
      </c>
      <c r="H26" s="80">
        <f>$H$9*'6. FTES Data'!O26</f>
        <v>0</v>
      </c>
      <c r="I26" s="80">
        <f t="shared" si="0"/>
        <v>11852884.231799074</v>
      </c>
      <c r="L26" s="68"/>
      <c r="M26" s="11"/>
    </row>
    <row r="27" spans="1:13">
      <c r="A27" s="74" t="s">
        <v>51</v>
      </c>
      <c r="B27" s="80">
        <f>'7. Basic Allocation Data'!L27</f>
        <v>10441932.25332894</v>
      </c>
      <c r="C27" s="80">
        <f>'10. Systemwide Detail'!K28*'6. FTES Data'!Q27</f>
        <v>89084175.016666681</v>
      </c>
      <c r="D27" s="80">
        <f>$D$9*('6. FTES Data'!F27-'6. FTES Data'!O27)</f>
        <v>767178.41774164943</v>
      </c>
      <c r="E27" s="80">
        <f>$E$9*'6. FTES Data'!G27</f>
        <v>1581725.8075648551</v>
      </c>
      <c r="F27" s="80">
        <f>'10. Systemwide Detail'!J28*'6. FTES Data'!P27</f>
        <v>3804311.3625034811</v>
      </c>
      <c r="G27" s="80">
        <f>'10. Systemwide Detail'!J28*'6. FTES Data'!N27</f>
        <v>0</v>
      </c>
      <c r="H27" s="80">
        <f>$H$9*'6. FTES Data'!O27</f>
        <v>0</v>
      </c>
      <c r="I27" s="80">
        <f t="shared" si="0"/>
        <v>105679322.85780561</v>
      </c>
      <c r="L27" s="68"/>
      <c r="M27" s="11"/>
    </row>
    <row r="28" spans="1:13">
      <c r="A28" s="74" t="s">
        <v>52</v>
      </c>
      <c r="B28" s="80">
        <f>'7. Basic Allocation Data'!L28</f>
        <v>5161163.80731906</v>
      </c>
      <c r="C28" s="80">
        <f>$C$9*'6. FTES Data'!Q28</f>
        <v>17341847.530866668</v>
      </c>
      <c r="D28" s="80">
        <f>$D$9*('6. FTES Data'!F28-'6. FTES Data'!O28)</f>
        <v>926385.1790113626</v>
      </c>
      <c r="E28" s="80">
        <f>$E$9*'6. FTES Data'!G28</f>
        <v>349499.9067669264</v>
      </c>
      <c r="F28" s="80">
        <f>$F$9*'6. FTES Data'!P28</f>
        <v>1035403.7082258479</v>
      </c>
      <c r="G28" s="80">
        <f>$G$9*'6. FTES Data'!N28</f>
        <v>2946.6034384292907</v>
      </c>
      <c r="H28" s="80">
        <f>$H$9*'6. FTES Data'!O28</f>
        <v>14561.594018571321</v>
      </c>
      <c r="I28" s="80">
        <f t="shared" si="0"/>
        <v>24831808.329646863</v>
      </c>
      <c r="L28" s="68"/>
      <c r="M28" s="11"/>
    </row>
    <row r="29" spans="1:13">
      <c r="A29" s="74" t="s">
        <v>53</v>
      </c>
      <c r="B29" s="80">
        <f>'7. Basic Allocation Data'!L29</f>
        <v>6526207.2559898393</v>
      </c>
      <c r="C29" s="80">
        <f>$C$9*'6. FTES Data'!Q29</f>
        <v>41884150.233333334</v>
      </c>
      <c r="D29" s="80">
        <f>$D$9*('6. FTES Data'!F29-'6. FTES Data'!O29)</f>
        <v>308103.24447570206</v>
      </c>
      <c r="E29" s="80">
        <f>$E$9*'6. FTES Data'!G29</f>
        <v>15851798.815848937</v>
      </c>
      <c r="F29" s="80">
        <f>$F$9*'6. FTES Data'!P29</f>
        <v>1259836.6701195454</v>
      </c>
      <c r="G29" s="80">
        <f>$G$9*'6. FTES Data'!N29</f>
        <v>0</v>
      </c>
      <c r="H29" s="80">
        <f>$H$9*'6. FTES Data'!O29</f>
        <v>0</v>
      </c>
      <c r="I29" s="80">
        <f t="shared" si="0"/>
        <v>65830096.219767362</v>
      </c>
      <c r="L29" s="68"/>
      <c r="M29" s="11"/>
    </row>
    <row r="30" spans="1:13">
      <c r="A30" s="74" t="s">
        <v>54</v>
      </c>
      <c r="B30" s="80">
        <f>'7. Basic Allocation Data'!L30</f>
        <v>8484068.1452964004</v>
      </c>
      <c r="C30" s="80">
        <f>$C$9*'6. FTES Data'!Q30</f>
        <v>69068552.803333342</v>
      </c>
      <c r="D30" s="80">
        <f>$D$9*('6. FTES Data'!F30-'6. FTES Data'!O30)</f>
        <v>67351.556701989655</v>
      </c>
      <c r="E30" s="80">
        <f>$E$9*'6. FTES Data'!G30</f>
        <v>0</v>
      </c>
      <c r="F30" s="80">
        <f>$F$9*'6. FTES Data'!P30</f>
        <v>1733912.4233246136</v>
      </c>
      <c r="G30" s="80">
        <f>$G$9*'6. FTES Data'!N30</f>
        <v>0</v>
      </c>
      <c r="H30" s="80">
        <f>$H$9*'6. FTES Data'!O30</f>
        <v>0</v>
      </c>
      <c r="I30" s="80">
        <f t="shared" si="0"/>
        <v>79353884.92865634</v>
      </c>
      <c r="L30" s="68"/>
      <c r="M30" s="11"/>
    </row>
    <row r="31" spans="1:13">
      <c r="A31" s="74" t="s">
        <v>55</v>
      </c>
      <c r="B31" s="80">
        <f>'7. Basic Allocation Data'!L31</f>
        <v>4242032.9997395398</v>
      </c>
      <c r="C31" s="80">
        <f>$C$9*'6. FTES Data'!Q31</f>
        <v>27336042.138185669</v>
      </c>
      <c r="D31" s="80">
        <f>$D$9*('6. FTES Data'!F31-'6. FTES Data'!O31)</f>
        <v>6628.0358981083264</v>
      </c>
      <c r="E31" s="80">
        <f>$E$9*'6. FTES Data'!G31</f>
        <v>0</v>
      </c>
      <c r="F31" s="80">
        <f>$F$9*'6. FTES Data'!P31</f>
        <v>182962.24683432243</v>
      </c>
      <c r="G31" s="80">
        <f>$G$9*'6. FTES Data'!N31</f>
        <v>0</v>
      </c>
      <c r="H31" s="80">
        <f>$H$9*'6. FTES Data'!O31</f>
        <v>0</v>
      </c>
      <c r="I31" s="80">
        <f t="shared" si="0"/>
        <v>31767665.420657638</v>
      </c>
      <c r="L31" s="68"/>
      <c r="M31" s="11"/>
    </row>
    <row r="32" spans="1:13">
      <c r="A32" s="74" t="s">
        <v>56</v>
      </c>
      <c r="B32" s="80">
        <f>'7. Basic Allocation Data'!L32</f>
        <v>3915722.8515217802</v>
      </c>
      <c r="C32" s="80">
        <f>$C$9*'6. FTES Data'!Q32</f>
        <v>27075549.002811335</v>
      </c>
      <c r="D32" s="80">
        <f>$D$9*('6. FTES Data'!F32-'6. FTES Data'!O32)</f>
        <v>184346.43278223509</v>
      </c>
      <c r="E32" s="80">
        <f>$E$9*'6. FTES Data'!G32</f>
        <v>56258.298809789412</v>
      </c>
      <c r="F32" s="80">
        <f>$F$9*'6. FTES Data'!P32</f>
        <v>117263.90350341749</v>
      </c>
      <c r="G32" s="80">
        <f>$G$9*'6. FTES Data'!N32</f>
        <v>300717.25091081148</v>
      </c>
      <c r="H32" s="80">
        <f>$H$9*'6. FTES Data'!O32</f>
        <v>0</v>
      </c>
      <c r="I32" s="80">
        <f t="shared" si="0"/>
        <v>31649857.740339369</v>
      </c>
      <c r="L32" s="68"/>
      <c r="M32" s="11"/>
    </row>
    <row r="33" spans="1:13">
      <c r="A33" s="74" t="s">
        <v>57</v>
      </c>
      <c r="B33" s="80">
        <f>'7. Basic Allocation Data'!L33</f>
        <v>16478672.141174821</v>
      </c>
      <c r="C33" s="80">
        <f>$C$9*'6. FTES Data'!Q33</f>
        <v>78755436.302567318</v>
      </c>
      <c r="D33" s="80">
        <f>$D$9*('6. FTES Data'!F33-'6. FTES Data'!O33)</f>
        <v>208314.48178751572</v>
      </c>
      <c r="E33" s="80">
        <f>$E$9*'6. FTES Data'!G33</f>
        <v>0</v>
      </c>
      <c r="F33" s="80">
        <f>$F$9*'6. FTES Data'!P33</f>
        <v>6226118.4986707494</v>
      </c>
      <c r="G33" s="80">
        <f>$G$9*'6. FTES Data'!N33</f>
        <v>21171.891372417864</v>
      </c>
      <c r="H33" s="80">
        <f>$H$9*'6. FTES Data'!O33</f>
        <v>0</v>
      </c>
      <c r="I33" s="80">
        <f t="shared" si="0"/>
        <v>101689713.31557283</v>
      </c>
      <c r="L33" s="68"/>
      <c r="M33" s="11"/>
    </row>
    <row r="34" spans="1:13">
      <c r="A34" s="74" t="s">
        <v>21</v>
      </c>
      <c r="B34" s="80">
        <f>'7. Basic Allocation Data'!L34</f>
        <v>5161163.80731906</v>
      </c>
      <c r="C34" s="80">
        <f>'10. Systemwide Detail'!K29*'6. FTES Data'!Q34</f>
        <v>3675359.5199999996</v>
      </c>
      <c r="D34" s="80">
        <f>$D$9*('6. FTES Data'!F34-'6. FTES Data'!O34)</f>
        <v>158771.58719559491</v>
      </c>
      <c r="E34" s="80">
        <f>$E$9*'6. FTES Data'!G34</f>
        <v>36232.308835790653</v>
      </c>
      <c r="F34" s="80">
        <f>'10. Systemwide Detail'!J29*'6. FTES Data'!P34</f>
        <v>172576.6764990415</v>
      </c>
      <c r="G34" s="80">
        <f>'10. Systemwide Detail'!J29*'6. FTES Data'!N34</f>
        <v>3856708.6933934111</v>
      </c>
      <c r="H34" s="80">
        <f>$H$9*'6. FTES Data'!O34</f>
        <v>0</v>
      </c>
      <c r="I34" s="80">
        <f t="shared" si="0"/>
        <v>13060812.593242899</v>
      </c>
      <c r="L34" s="68"/>
      <c r="M34" s="11"/>
    </row>
    <row r="35" spans="1:13">
      <c r="A35" s="74" t="s">
        <v>22</v>
      </c>
      <c r="B35" s="80">
        <f>'7. Basic Allocation Data'!L35</f>
        <v>5161163.80731906</v>
      </c>
      <c r="C35" s="80">
        <f>'10. Systemwide Detail'!K30*'6. FTES Data'!Q35</f>
        <v>3605653.1933333343</v>
      </c>
      <c r="D35" s="80">
        <f>$D$9*('6. FTES Data'!F35-'6. FTES Data'!O35)</f>
        <v>3682.2421656157353</v>
      </c>
      <c r="E35" s="80">
        <f>$E$9*'6. FTES Data'!G35</f>
        <v>3274.0038104630112</v>
      </c>
      <c r="F35" s="80">
        <f>'10. Systemwide Detail'!J30*'6. FTES Data'!P35</f>
        <v>197732.20398097642</v>
      </c>
      <c r="G35" s="80">
        <f>'10. Systemwide Detail'!J30*'6. FTES Data'!N35</f>
        <v>2760474.8701838562</v>
      </c>
      <c r="H35" s="80">
        <f>$H$9*'6. FTES Data'!O35</f>
        <v>30127.43590049239</v>
      </c>
      <c r="I35" s="80">
        <f t="shared" si="0"/>
        <v>11762107.756693801</v>
      </c>
      <c r="L35" s="68"/>
      <c r="M35" s="11"/>
    </row>
    <row r="36" spans="1:13">
      <c r="A36" s="74" t="s">
        <v>58</v>
      </c>
      <c r="B36" s="80">
        <f>'7. Basic Allocation Data'!L36</f>
        <v>7831448.9217695398</v>
      </c>
      <c r="C36" s="80">
        <f>$C$9*'6. FTES Data'!Q36</f>
        <v>70557663.229999989</v>
      </c>
      <c r="D36" s="80">
        <f>$D$9*('6. FTES Data'!F36-'6. FTES Data'!O36)</f>
        <v>-335318.36157248018</v>
      </c>
      <c r="E36" s="80">
        <f>$E$9*'6. FTES Data'!G36</f>
        <v>2372070.3274106258</v>
      </c>
      <c r="F36" s="80">
        <f>$F$9*'6. FTES Data'!P36</f>
        <v>575351.60471848957</v>
      </c>
      <c r="G36" s="80">
        <f>$G$9*'6. FTES Data'!N36</f>
        <v>298698.28188818402</v>
      </c>
      <c r="H36" s="80">
        <f>$H$9*'6. FTES Data'!O36</f>
        <v>0</v>
      </c>
      <c r="I36" s="80">
        <f t="shared" si="0"/>
        <v>81299914.004214361</v>
      </c>
      <c r="L36" s="68"/>
      <c r="M36" s="11"/>
    </row>
    <row r="37" spans="1:13">
      <c r="A37" s="74" t="s">
        <v>59</v>
      </c>
      <c r="B37" s="80">
        <f>'7. Basic Allocation Data'!L37</f>
        <v>39157238.171395734</v>
      </c>
      <c r="C37" s="80">
        <f>$C$9*'6. FTES Data'!Q37</f>
        <v>343571298.43043333</v>
      </c>
      <c r="D37" s="80">
        <f>$D$9*('6. FTES Data'!F37-'6. FTES Data'!O37)</f>
        <v>7402411.4255373152</v>
      </c>
      <c r="E37" s="80">
        <f>$E$9*'6. FTES Data'!G37</f>
        <v>24138684.427242037</v>
      </c>
      <c r="F37" s="80">
        <f>$F$9*'6. FTES Data'!P37</f>
        <v>28098592.121940345</v>
      </c>
      <c r="G37" s="80">
        <f>$G$9*'6. FTES Data'!N37</f>
        <v>0</v>
      </c>
      <c r="H37" s="80">
        <f>$H$9*'6. FTES Data'!O37</f>
        <v>0</v>
      </c>
      <c r="I37" s="80">
        <f t="shared" si="0"/>
        <v>442368224.5765487</v>
      </c>
      <c r="L37" s="68"/>
      <c r="M37" s="11"/>
    </row>
    <row r="38" spans="1:13">
      <c r="A38" s="74" t="s">
        <v>60</v>
      </c>
      <c r="B38" s="80">
        <f>'7. Basic Allocation Data'!L38</f>
        <v>26104829.023959357</v>
      </c>
      <c r="C38" s="80">
        <f>$C$9*'6. FTES Data'!Q38</f>
        <v>174112929.70333335</v>
      </c>
      <c r="D38" s="80">
        <f>$D$9*('6. FTES Data'!F38-'6. FTES Data'!O38)</f>
        <v>792117.23968150164</v>
      </c>
      <c r="E38" s="80">
        <f>$E$9*'6. FTES Data'!G38</f>
        <v>0</v>
      </c>
      <c r="F38" s="80">
        <f>$F$9*'6. FTES Data'!P38</f>
        <v>1955344.2150495404</v>
      </c>
      <c r="G38" s="80">
        <f>$G$9*'6. FTES Data'!N38</f>
        <v>0</v>
      </c>
      <c r="H38" s="80">
        <f>$H$9*'6. FTES Data'!O38</f>
        <v>0</v>
      </c>
      <c r="I38" s="80">
        <f t="shared" si="0"/>
        <v>202965220.18202376</v>
      </c>
      <c r="L38" s="68"/>
      <c r="M38" s="11"/>
    </row>
    <row r="39" spans="1:13">
      <c r="A39" s="74" t="s">
        <v>23</v>
      </c>
      <c r="B39" s="80">
        <f>'7. Basic Allocation Data'!L39</f>
        <v>3915722.8515217802</v>
      </c>
      <c r="C39" s="80">
        <f>'10. Systemwide Detail'!K31*'6. FTES Data'!Q39</f>
        <v>13673137.103333335</v>
      </c>
      <c r="D39" s="80">
        <f>$D$9*('6. FTES Data'!F39-'6. FTES Data'!O39)</f>
        <v>829040.08612399397</v>
      </c>
      <c r="E39" s="80">
        <f>$E$9*'6. FTES Data'!G39</f>
        <v>0</v>
      </c>
      <c r="F39" s="80">
        <f>'10. Systemwide Detail'!J31*'6. FTES Data'!P39</f>
        <v>966019.63638915238</v>
      </c>
      <c r="G39" s="80">
        <f>'10. Systemwide Detail'!J31*'6. FTES Data'!N39</f>
        <v>0</v>
      </c>
      <c r="H39" s="80">
        <f>$H$9*'6. FTES Data'!O39</f>
        <v>0</v>
      </c>
      <c r="I39" s="80">
        <f t="shared" si="0"/>
        <v>19383919.677368261</v>
      </c>
      <c r="L39" s="68"/>
      <c r="M39" s="11"/>
    </row>
    <row r="40" spans="1:13">
      <c r="A40" s="74" t="s">
        <v>61</v>
      </c>
      <c r="B40" s="80">
        <f>'7. Basic Allocation Data'!L40</f>
        <v>6471495.3517817995</v>
      </c>
      <c r="C40" s="80">
        <f>$C$9*'6. FTES Data'!Q40</f>
        <v>8276983.7166666677</v>
      </c>
      <c r="D40" s="80">
        <f>$D$9*('6. FTES Data'!F40-'6. FTES Data'!O40)</f>
        <v>122384.33961355577</v>
      </c>
      <c r="E40" s="80">
        <f>$E$9*'6. FTES Data'!G40</f>
        <v>225524.29581072708</v>
      </c>
      <c r="F40" s="80">
        <f>$F$9*'6. FTES Data'!P40</f>
        <v>2174920.7379428637</v>
      </c>
      <c r="G40" s="80">
        <f>$G$9*'6. FTES Data'!N40</f>
        <v>0</v>
      </c>
      <c r="H40" s="80">
        <f>$H$9*'6. FTES Data'!O40</f>
        <v>0</v>
      </c>
      <c r="I40" s="80">
        <f t="shared" si="0"/>
        <v>17271308.441815615</v>
      </c>
      <c r="L40" s="68"/>
      <c r="M40" s="11"/>
    </row>
    <row r="41" spans="1:13">
      <c r="A41" s="74" t="s">
        <v>62</v>
      </c>
      <c r="B41" s="80">
        <f>'7. Basic Allocation Data'!L41</f>
        <v>6526207.2559898393</v>
      </c>
      <c r="C41" s="80">
        <f>$C$9*'6. FTES Data'!Q41</f>
        <v>30433091.813333333</v>
      </c>
      <c r="D41" s="80">
        <f>$D$9*('6. FTES Data'!F41-'6. FTES Data'!O41)</f>
        <v>1336218.7320443939</v>
      </c>
      <c r="E41" s="80">
        <f>$E$9*'6. FTES Data'!G41</f>
        <v>3421715.9490450677</v>
      </c>
      <c r="F41" s="80">
        <f>$F$9*'6. FTES Data'!P41</f>
        <v>1949996.6754760949</v>
      </c>
      <c r="G41" s="80">
        <f>$G$9*'6. FTES Data'!N41</f>
        <v>246969.02152464754</v>
      </c>
      <c r="H41" s="80">
        <f>$H$9*'6. FTES Data'!O41</f>
        <v>9439.9299154876153</v>
      </c>
      <c r="I41" s="80">
        <f t="shared" si="0"/>
        <v>43923639.377328865</v>
      </c>
      <c r="L41" s="68"/>
      <c r="M41" s="11"/>
    </row>
    <row r="42" spans="1:13">
      <c r="A42" s="74" t="s">
        <v>24</v>
      </c>
      <c r="B42" s="80">
        <f>'7. Basic Allocation Data'!L42</f>
        <v>6526207.2559898393</v>
      </c>
      <c r="C42" s="80">
        <f>'10. Systemwide Detail'!K32*'6. FTES Data'!Q42</f>
        <v>36588022.186666667</v>
      </c>
      <c r="D42" s="80">
        <f>$D$9*('6. FTES Data'!F42-'6. FTES Data'!O42)</f>
        <v>2687635.081754148</v>
      </c>
      <c r="E42" s="80">
        <f>$E$9*'6. FTES Data'!G42</f>
        <v>0</v>
      </c>
      <c r="F42" s="80">
        <f>'10. Systemwide Detail'!J32*'6. FTES Data'!P42</f>
        <v>827291.86203307367</v>
      </c>
      <c r="G42" s="80">
        <f>'10. Systemwide Detail'!J32*'6. FTES Data'!N42</f>
        <v>0</v>
      </c>
      <c r="H42" s="80">
        <f>$H$9*'6. FTES Data'!O42</f>
        <v>0</v>
      </c>
      <c r="I42" s="80">
        <f t="shared" si="0"/>
        <v>46629156.386443734</v>
      </c>
      <c r="L42" s="68"/>
      <c r="M42" s="11"/>
    </row>
    <row r="43" spans="1:13">
      <c r="A43" s="74" t="s">
        <v>63</v>
      </c>
      <c r="B43" s="80">
        <f>'7. Basic Allocation Data'!L43</f>
        <v>4242032.9997395398</v>
      </c>
      <c r="C43" s="80">
        <f>$C$9*'6. FTES Data'!Q43</f>
        <v>22165897.683333334</v>
      </c>
      <c r="D43" s="80">
        <f>$D$9*('6. FTES Data'!F43-'6. FTES Data'!O43)</f>
        <v>1071699.8448380711</v>
      </c>
      <c r="E43" s="80">
        <f>$E$9*'6. FTES Data'!G43</f>
        <v>242876.51600618105</v>
      </c>
      <c r="F43" s="80">
        <f>$F$9*'6. FTES Data'!P43</f>
        <v>524931.94588314393</v>
      </c>
      <c r="G43" s="80">
        <f>$G$9*'6. FTES Data'!N43</f>
        <v>0</v>
      </c>
      <c r="H43" s="80">
        <f>$H$9*'6. FTES Data'!O43</f>
        <v>0</v>
      </c>
      <c r="I43" s="80">
        <f t="shared" ref="I43:I74" si="1">SUM(B43,C43:H43)</f>
        <v>28247438.989800271</v>
      </c>
      <c r="L43" s="68"/>
      <c r="M43" s="11"/>
    </row>
    <row r="44" spans="1:13">
      <c r="A44" s="74" t="s">
        <v>64</v>
      </c>
      <c r="B44" s="80">
        <f>'7. Basic Allocation Data'!L44</f>
        <v>6526207.2559898393</v>
      </c>
      <c r="C44" s="80">
        <f>$C$9*'6. FTES Data'!Q44</f>
        <v>93362526.256108001</v>
      </c>
      <c r="D44" s="80">
        <f>$D$9*('6. FTES Data'!F44-'6. FTES Data'!O44)</f>
        <v>4943544.0070542395</v>
      </c>
      <c r="E44" s="80">
        <f>$E$9*'6. FTES Data'!G44</f>
        <v>33172806.841643151</v>
      </c>
      <c r="F44" s="80">
        <f>$F$9*'6. FTES Data'!P44</f>
        <v>133633.92260580245</v>
      </c>
      <c r="G44" s="80">
        <f>$G$9*'6. FTES Data'!N44</f>
        <v>0</v>
      </c>
      <c r="H44" s="80">
        <f>$H$9*'6. FTES Data'!O44</f>
        <v>0</v>
      </c>
      <c r="I44" s="80">
        <f t="shared" si="1"/>
        <v>138138718.28340104</v>
      </c>
      <c r="L44" s="68"/>
      <c r="M44" s="11"/>
    </row>
    <row r="45" spans="1:13">
      <c r="A45" s="74" t="s">
        <v>65</v>
      </c>
      <c r="B45" s="80">
        <f>'7. Basic Allocation Data'!L45</f>
        <v>6526207.2559898393</v>
      </c>
      <c r="C45" s="80">
        <f>$C$9*'6. FTES Data'!Q45</f>
        <v>39656957.150000006</v>
      </c>
      <c r="D45" s="80">
        <f>$D$9*('6. FTES Data'!F45-'6. FTES Data'!O45)</f>
        <v>1119234.2437032924</v>
      </c>
      <c r="E45" s="80">
        <f>$E$9*'6. FTES Data'!G45</f>
        <v>1274078.5828416809</v>
      </c>
      <c r="F45" s="80">
        <f>$F$9*'6. FTES Data'!P45</f>
        <v>544248.56842395815</v>
      </c>
      <c r="G45" s="80">
        <f>$G$9*'6. FTES Data'!N45</f>
        <v>0</v>
      </c>
      <c r="H45" s="80">
        <f>$H$9*'6. FTES Data'!O45</f>
        <v>0</v>
      </c>
      <c r="I45" s="80">
        <f t="shared" si="1"/>
        <v>49120725.800958775</v>
      </c>
      <c r="L45" s="68"/>
      <c r="M45" s="11"/>
    </row>
    <row r="46" spans="1:13">
      <c r="A46" s="74" t="s">
        <v>66</v>
      </c>
      <c r="B46" s="80">
        <f>'7. Basic Allocation Data'!L46</f>
        <v>4568343.1479572998</v>
      </c>
      <c r="C46" s="80">
        <f>$C$9*'6. FTES Data'!Q46</f>
        <v>17472884.129999995</v>
      </c>
      <c r="D46" s="80">
        <f>$D$9*('6. FTES Data'!F46-'6. FTES Data'!O46)</f>
        <v>1665344.2317928844</v>
      </c>
      <c r="E46" s="80">
        <f>$E$9*'6. FTES Data'!G46</f>
        <v>16642.852703186971</v>
      </c>
      <c r="F46" s="80">
        <f>$F$9*'6. FTES Data'!P46</f>
        <v>706038.92388586269</v>
      </c>
      <c r="G46" s="80">
        <f>$G$9*'6. FTES Data'!N46</f>
        <v>0</v>
      </c>
      <c r="H46" s="80">
        <f>$H$9*'6. FTES Data'!O46</f>
        <v>0</v>
      </c>
      <c r="I46" s="80">
        <f t="shared" si="1"/>
        <v>24429253.286339231</v>
      </c>
      <c r="L46" s="68"/>
      <c r="M46" s="11"/>
    </row>
    <row r="47" spans="1:13">
      <c r="A47" s="74" t="s">
        <v>67</v>
      </c>
      <c r="B47" s="80">
        <f>'7. Basic Allocation Data'!L47</f>
        <v>10441932.25332894</v>
      </c>
      <c r="C47" s="80">
        <f>$C$9*'6. FTES Data'!Q47</f>
        <v>106680132.35333332</v>
      </c>
      <c r="D47" s="80">
        <f>$D$9*('6. FTES Data'!F47-'6. FTES Data'!O47)</f>
        <v>8229409.541005834</v>
      </c>
      <c r="E47" s="80">
        <f>$E$9*'6. FTES Data'!G47</f>
        <v>14615316.710097404</v>
      </c>
      <c r="F47" s="80">
        <f>$F$9*'6. FTES Data'!P47</f>
        <v>1067598.0791272051</v>
      </c>
      <c r="G47" s="80">
        <f>$G$9*'6. FTES Data'!N47</f>
        <v>0</v>
      </c>
      <c r="H47" s="80">
        <f>$H$9*'6. FTES Data'!O47</f>
        <v>0</v>
      </c>
      <c r="I47" s="80">
        <f t="shared" si="1"/>
        <v>141034388.93689269</v>
      </c>
      <c r="L47" s="68"/>
      <c r="M47" s="11"/>
    </row>
    <row r="48" spans="1:13">
      <c r="A48" s="74" t="s">
        <v>68</v>
      </c>
      <c r="B48" s="80">
        <f>'7. Basic Allocation Data'!L48</f>
        <v>5220964.5173014803</v>
      </c>
      <c r="C48" s="80">
        <f>$C$9*'6. FTES Data'!Q48</f>
        <v>22405531.359999999</v>
      </c>
      <c r="D48" s="80">
        <f>$D$9*('6. FTES Data'!F48-'6. FTES Data'!O48)</f>
        <v>0</v>
      </c>
      <c r="E48" s="80">
        <f>$E$9*'6. FTES Data'!G48</f>
        <v>0</v>
      </c>
      <c r="F48" s="80">
        <f>$F$9*'6. FTES Data'!P48</f>
        <v>7136891.7947971066</v>
      </c>
      <c r="G48" s="80">
        <f>$G$9*'6. FTES Data'!N48</f>
        <v>0</v>
      </c>
      <c r="H48" s="80">
        <f>$H$9*'6. FTES Data'!O48</f>
        <v>0</v>
      </c>
      <c r="I48" s="80">
        <f t="shared" si="1"/>
        <v>34763387.672098584</v>
      </c>
      <c r="L48" s="68"/>
      <c r="M48" s="11"/>
    </row>
    <row r="49" spans="1:13">
      <c r="A49" s="74" t="s">
        <v>69</v>
      </c>
      <c r="B49" s="80">
        <f>'7. Basic Allocation Data'!L49</f>
        <v>5324319.9543365994</v>
      </c>
      <c r="C49" s="80">
        <f>$C$9*'6. FTES Data'!Q49</f>
        <v>3770879.2133333334</v>
      </c>
      <c r="D49" s="80">
        <f>$D$9*('6. FTES Data'!F49-'6. FTES Data'!O49)</f>
        <v>57576.877498718801</v>
      </c>
      <c r="E49" s="80">
        <f>$E$9*'6. FTES Data'!G49</f>
        <v>486844.36661584978</v>
      </c>
      <c r="F49" s="80">
        <f>$F$9*'6. FTES Data'!P49</f>
        <v>329091.95068827871</v>
      </c>
      <c r="G49" s="80">
        <f>$G$9*'6. FTES Data'!N49</f>
        <v>4856548.1338348836</v>
      </c>
      <c r="H49" s="80">
        <f>$H$9*'6. FTES Data'!O49</f>
        <v>0</v>
      </c>
      <c r="I49" s="80">
        <f t="shared" si="1"/>
        <v>14825260.496307664</v>
      </c>
      <c r="L49" s="68"/>
      <c r="M49" s="11"/>
    </row>
    <row r="50" spans="1:13">
      <c r="A50" s="74" t="s">
        <v>70</v>
      </c>
      <c r="B50" s="80">
        <f>'7. Basic Allocation Data'!L50</f>
        <v>7831448.9217695398</v>
      </c>
      <c r="C50" s="80">
        <f>$C$9*'6. FTES Data'!Q50</f>
        <v>65962893.396666661</v>
      </c>
      <c r="D50" s="80">
        <f>$D$9*('6. FTES Data'!F50-'6. FTES Data'!O50)</f>
        <v>882901.24652831885</v>
      </c>
      <c r="E50" s="80">
        <f>$E$9*'6. FTES Data'!G50</f>
        <v>2314120.4599654307</v>
      </c>
      <c r="F50" s="80">
        <f>$F$9*'6. FTES Data'!P50</f>
        <v>2476674.7567301597</v>
      </c>
      <c r="G50" s="80">
        <f>$G$9*'6. FTES Data'!N50</f>
        <v>0</v>
      </c>
      <c r="H50" s="80">
        <f>$H$9*'6. FTES Data'!O50</f>
        <v>0</v>
      </c>
      <c r="I50" s="80">
        <f t="shared" si="1"/>
        <v>79468038.78166011</v>
      </c>
      <c r="L50" s="68"/>
      <c r="M50" s="11"/>
    </row>
    <row r="51" spans="1:13">
      <c r="A51" s="74" t="s">
        <v>71</v>
      </c>
      <c r="B51" s="80">
        <f>'7. Basic Allocation Data'!L51</f>
        <v>7831448.9217695398</v>
      </c>
      <c r="C51" s="80">
        <f>$C$9*'6. FTES Data'!Q51</f>
        <v>84063988.16742833</v>
      </c>
      <c r="D51" s="80">
        <f>$D$9*('6. FTES Data'!F51-'6. FTES Data'!O51)</f>
        <v>476984.26016235125</v>
      </c>
      <c r="E51" s="80">
        <f>$E$9*'6. FTES Data'!G51</f>
        <v>5759682.0700967032</v>
      </c>
      <c r="F51" s="80">
        <f>$F$9*'6. FTES Data'!P51</f>
        <v>1380701.9778254877</v>
      </c>
      <c r="G51" s="80">
        <f>$G$9*'6. FTES Data'!N51</f>
        <v>0</v>
      </c>
      <c r="H51" s="80">
        <f>$H$9*'6. FTES Data'!O51</f>
        <v>0</v>
      </c>
      <c r="I51" s="80">
        <f t="shared" si="1"/>
        <v>99512805.397282422</v>
      </c>
      <c r="L51" s="68"/>
      <c r="M51" s="11"/>
    </row>
    <row r="52" spans="1:13">
      <c r="A52" s="74" t="s">
        <v>72</v>
      </c>
      <c r="B52" s="80">
        <f>'7. Basic Allocation Data'!L52</f>
        <v>15662891.406087121</v>
      </c>
      <c r="C52" s="80">
        <f>$C$9*'6. FTES Data'!Q52</f>
        <v>60775530.56333334</v>
      </c>
      <c r="D52" s="80">
        <f>$D$9*('6. FTES Data'!F52-'6. FTES Data'!O52)</f>
        <v>185718.90486214642</v>
      </c>
      <c r="E52" s="80">
        <f>$E$9*'6. FTES Data'!G52</f>
        <v>0</v>
      </c>
      <c r="F52" s="80">
        <f>$F$9*'6. FTES Data'!P52</f>
        <v>5965453.2278304398</v>
      </c>
      <c r="G52" s="80">
        <f>$G$9*'6. FTES Data'!N52</f>
        <v>0</v>
      </c>
      <c r="H52" s="80">
        <f>$H$9*'6. FTES Data'!O52</f>
        <v>0</v>
      </c>
      <c r="I52" s="80">
        <f t="shared" si="1"/>
        <v>82589594.102113053</v>
      </c>
      <c r="L52" s="68"/>
      <c r="M52" s="11"/>
    </row>
    <row r="53" spans="1:13">
      <c r="A53" s="74" t="s">
        <v>73</v>
      </c>
      <c r="B53" s="80">
        <f>'7. Basic Allocation Data'!L53</f>
        <v>11747171.77329132</v>
      </c>
      <c r="C53" s="80">
        <f>$C$9*'6. FTES Data'!Q53</f>
        <v>77262194.558517337</v>
      </c>
      <c r="D53" s="80">
        <f>$D$9*('6. FTES Data'!F53-'6. FTES Data'!O53)</f>
        <v>2008930.9007736084</v>
      </c>
      <c r="E53" s="80">
        <f>$E$9*'6. FTES Data'!G53</f>
        <v>27329855.941300336</v>
      </c>
      <c r="F53" s="80">
        <f>$F$9*'6. FTES Data'!P53</f>
        <v>10610664.415053533</v>
      </c>
      <c r="G53" s="80">
        <f>$G$9*'6. FTES Data'!N53</f>
        <v>36668.842789342278</v>
      </c>
      <c r="H53" s="80">
        <f>$H$9*'6. FTES Data'!O53</f>
        <v>1640271.5101379191</v>
      </c>
      <c r="I53" s="80">
        <f t="shared" si="1"/>
        <v>130635757.94186339</v>
      </c>
      <c r="L53" s="68"/>
      <c r="M53" s="11"/>
    </row>
    <row r="54" spans="1:13">
      <c r="A54" s="74" t="s">
        <v>74</v>
      </c>
      <c r="B54" s="80">
        <f>'7. Basic Allocation Data'!L54</f>
        <v>5482383.0039451197</v>
      </c>
      <c r="C54" s="80">
        <f>$C$9*'6. FTES Data'!Q54</f>
        <v>12078610.68</v>
      </c>
      <c r="D54" s="80">
        <f>$D$9*('6. FTES Data'!F54-'6. FTES Data'!O54)</f>
        <v>363169.50231604662</v>
      </c>
      <c r="E54" s="80">
        <f>$E$9*'6. FTES Data'!G54</f>
        <v>271687.74953825556</v>
      </c>
      <c r="F54" s="80">
        <f>$F$9*'6. FTES Data'!P54</f>
        <v>1144700.869099438</v>
      </c>
      <c r="G54" s="80">
        <f>$G$9*'6. FTES Data'!N54</f>
        <v>0</v>
      </c>
      <c r="H54" s="80">
        <f>$H$9*'6. FTES Data'!O54</f>
        <v>0</v>
      </c>
      <c r="I54" s="80">
        <f t="shared" si="1"/>
        <v>19340551.804898858</v>
      </c>
      <c r="L54" s="68"/>
      <c r="M54" s="11"/>
    </row>
    <row r="55" spans="1:13">
      <c r="A55" s="74" t="s">
        <v>75</v>
      </c>
      <c r="B55" s="80">
        <f>'7. Basic Allocation Data'!L55</f>
        <v>5220965.5902101398</v>
      </c>
      <c r="C55" s="80">
        <f>$C$9*'6. FTES Data'!Q55</f>
        <v>42257868.946666665</v>
      </c>
      <c r="D55" s="80">
        <f>$D$9*('6. FTES Data'!F55-'6. FTES Data'!O55)</f>
        <v>901647.2066441807</v>
      </c>
      <c r="E55" s="80">
        <f>$E$9*'6. FTES Data'!G55</f>
        <v>209536.24386963272</v>
      </c>
      <c r="F55" s="80">
        <f>$F$9*'6. FTES Data'!P55</f>
        <v>1569775.6984580338</v>
      </c>
      <c r="G55" s="80">
        <f>$G$9*'6. FTES Data'!N55</f>
        <v>0</v>
      </c>
      <c r="H55" s="80">
        <f>$H$9*'6. FTES Data'!O55</f>
        <v>0</v>
      </c>
      <c r="I55" s="80">
        <f t="shared" si="1"/>
        <v>50159793.685848646</v>
      </c>
      <c r="L55" s="68"/>
      <c r="M55" s="11"/>
    </row>
    <row r="56" spans="1:13">
      <c r="A56" s="74" t="s">
        <v>76</v>
      </c>
      <c r="B56" s="80">
        <f>'7. Basic Allocation Data'!L56</f>
        <v>12399790.996818179</v>
      </c>
      <c r="C56" s="80">
        <f>$C$9*'6. FTES Data'!Q56</f>
        <v>106729142.40333332</v>
      </c>
      <c r="D56" s="80">
        <f>$D$9*('6. FTES Data'!F56-'6. FTES Data'!O56)</f>
        <v>309207.91712538694</v>
      </c>
      <c r="E56" s="80">
        <f>$E$9*'6. FTES Data'!G56</f>
        <v>0</v>
      </c>
      <c r="F56" s="80">
        <f>$F$9*'6. FTES Data'!P56</f>
        <v>3887988.6702771075</v>
      </c>
      <c r="G56" s="80">
        <f>$G$9*'6. FTES Data'!N56</f>
        <v>0</v>
      </c>
      <c r="H56" s="80">
        <f>$H$9*'6. FTES Data'!O56</f>
        <v>0</v>
      </c>
      <c r="I56" s="80">
        <f t="shared" si="1"/>
        <v>123326129.987554</v>
      </c>
      <c r="L56" s="68"/>
      <c r="M56" s="11"/>
    </row>
    <row r="57" spans="1:13">
      <c r="A57" s="74" t="s">
        <v>77</v>
      </c>
      <c r="B57" s="80">
        <f>'7. Basic Allocation Data'!L57</f>
        <v>8484068.1452964004</v>
      </c>
      <c r="C57" s="80">
        <f>$C$9*'6. FTES Data'!Q57</f>
        <v>54502654.133333333</v>
      </c>
      <c r="D57" s="80">
        <f>$D$9*('6. FTES Data'!F57-'6. FTES Data'!O57)</f>
        <v>624976.92029132543</v>
      </c>
      <c r="E57" s="80">
        <f>$E$9*'6. FTES Data'!G57</f>
        <v>187327.58468865862</v>
      </c>
      <c r="F57" s="80">
        <f>$F$9*'6. FTES Data'!P57</f>
        <v>642250.41611690272</v>
      </c>
      <c r="G57" s="80">
        <f>$G$9*'6. FTES Data'!N57</f>
        <v>0</v>
      </c>
      <c r="H57" s="80">
        <f>$H$9*'6. FTES Data'!O57</f>
        <v>0</v>
      </c>
      <c r="I57" s="80">
        <f t="shared" si="1"/>
        <v>64441277.199726619</v>
      </c>
      <c r="L57" s="68"/>
      <c r="M57" s="11"/>
    </row>
    <row r="58" spans="1:13">
      <c r="A58" s="74" t="s">
        <v>78</v>
      </c>
      <c r="B58" s="80">
        <f>'7. Basic Allocation Data'!L58</f>
        <v>20231244.21022236</v>
      </c>
      <c r="C58" s="80">
        <f>$C$9*'6. FTES Data'!Q58</f>
        <v>132313630.82921268</v>
      </c>
      <c r="D58" s="80">
        <f>$D$9*('6. FTES Data'!F58-'6. FTES Data'!O58)</f>
        <v>6910798.6214988343</v>
      </c>
      <c r="E58" s="80">
        <f>$E$9*'6. FTES Data'!G58</f>
        <v>34522514.912506521</v>
      </c>
      <c r="F58" s="80">
        <f>$F$9*'6. FTES Data'!P58</f>
        <v>3438686.2126469817</v>
      </c>
      <c r="G58" s="80">
        <f>$G$9*'6. FTES Data'!N58</f>
        <v>0</v>
      </c>
      <c r="H58" s="80">
        <f>$H$9*'6. FTES Data'!O58</f>
        <v>0</v>
      </c>
      <c r="I58" s="80">
        <f t="shared" si="1"/>
        <v>197416874.78608736</v>
      </c>
      <c r="L58" s="68"/>
      <c r="M58" s="11"/>
    </row>
    <row r="59" spans="1:13">
      <c r="A59" s="74" t="s">
        <v>25</v>
      </c>
      <c r="B59" s="80">
        <f>'7. Basic Allocation Data'!L59</f>
        <v>11994479.365238639</v>
      </c>
      <c r="C59" s="80">
        <f>'10. Systemwide Detail'!K33*'6. FTES Data'!Q59</f>
        <v>56630814.560000002</v>
      </c>
      <c r="D59" s="80">
        <f>$D$9*('6. FTES Data'!F59-'6. FTES Data'!O59)</f>
        <v>7329369.1309430087</v>
      </c>
      <c r="E59" s="80">
        <f>$E$9*'6. FTES Data'!G59</f>
        <v>22806274.009843942</v>
      </c>
      <c r="F59" s="80">
        <f>'10. Systemwide Detail'!J33*'6. FTES Data'!P59</f>
        <v>1100359.4319124511</v>
      </c>
      <c r="G59" s="80">
        <f>'10. Systemwide Detail'!J33*'6. FTES Data'!N59</f>
        <v>19740.594475866772</v>
      </c>
      <c r="H59" s="80">
        <f>$H$9*'6. FTES Data'!O59</f>
        <v>0</v>
      </c>
      <c r="I59" s="80">
        <f t="shared" si="1"/>
        <v>99881037.092413917</v>
      </c>
      <c r="L59" s="68"/>
      <c r="M59" s="11"/>
    </row>
    <row r="60" spans="1:13">
      <c r="A60" s="74" t="s">
        <v>79</v>
      </c>
      <c r="B60" s="80">
        <f>'7. Basic Allocation Data'!L60</f>
        <v>6526207.2559898393</v>
      </c>
      <c r="C60" s="80">
        <f>$C$9*'6. FTES Data'!Q60</f>
        <v>50155183.173333332</v>
      </c>
      <c r="D60" s="80">
        <f>$D$9*('6. FTES Data'!F60-'6. FTES Data'!O60)</f>
        <v>399690.64961319906</v>
      </c>
      <c r="E60" s="80">
        <f>$E$9*'6. FTES Data'!G60</f>
        <v>0</v>
      </c>
      <c r="F60" s="80">
        <f>$F$9*'6. FTES Data'!P60</f>
        <v>2319086.0395045341</v>
      </c>
      <c r="G60" s="80">
        <f>$G$9*'6. FTES Data'!N60</f>
        <v>0</v>
      </c>
      <c r="H60" s="80">
        <f>$H$9*'6. FTES Data'!O60</f>
        <v>0</v>
      </c>
      <c r="I60" s="80">
        <f t="shared" si="1"/>
        <v>59400167.118440911</v>
      </c>
      <c r="L60" s="68"/>
      <c r="M60" s="11"/>
    </row>
    <row r="61" spans="1:13">
      <c r="A61" s="74" t="s">
        <v>80</v>
      </c>
      <c r="B61" s="80">
        <f>'7. Basic Allocation Data'!L61</f>
        <v>7831445.7030435605</v>
      </c>
      <c r="C61" s="80">
        <f>'10. Systemwide Detail'!K34*'6. FTES Data'!Q61</f>
        <v>42462451.200000003</v>
      </c>
      <c r="D61" s="80">
        <f>$D$9*('6. FTES Data'!F61-'6. FTES Data'!O61)</f>
        <v>728180.12571490114</v>
      </c>
      <c r="E61" s="80">
        <f>$E$9*'6. FTES Data'!G61</f>
        <v>0</v>
      </c>
      <c r="F61" s="80">
        <f>'10. Systemwide Detail'!J34*'6. FTES Data'!P61</f>
        <v>1059834.7858391234</v>
      </c>
      <c r="G61" s="80">
        <f>'10. Systemwide Detail'!J34*'6. FTES Data'!N61</f>
        <v>0</v>
      </c>
      <c r="H61" s="80">
        <f>$H$9*'6. FTES Data'!O61</f>
        <v>0</v>
      </c>
      <c r="I61" s="80">
        <f t="shared" si="1"/>
        <v>52081911.814597584</v>
      </c>
      <c r="L61" s="68"/>
      <c r="M61" s="11"/>
    </row>
    <row r="62" spans="1:13">
      <c r="A62" s="74" t="s">
        <v>81</v>
      </c>
      <c r="B62" s="80">
        <f>'7. Basic Allocation Data'!L62</f>
        <v>5220964.5173014803</v>
      </c>
      <c r="C62" s="80">
        <f>$C$9*'6. FTES Data'!Q62</f>
        <v>25820941.736666668</v>
      </c>
      <c r="D62" s="80">
        <f>$D$9*('6. FTES Data'!F62-'6. FTES Data'!O62)</f>
        <v>1049171.2177702584</v>
      </c>
      <c r="E62" s="80">
        <f>$E$9*'6. FTES Data'!G62</f>
        <v>919067.43632714171</v>
      </c>
      <c r="F62" s="80">
        <f>$F$9*'6. FTES Data'!P62</f>
        <v>3067141.345753185</v>
      </c>
      <c r="G62" s="80">
        <f>$G$9*'6. FTES Data'!N62</f>
        <v>113498.79910986895</v>
      </c>
      <c r="H62" s="80">
        <f>$H$9*'6. FTES Data'!O62</f>
        <v>3347.4928778324879</v>
      </c>
      <c r="I62" s="80">
        <f t="shared" si="1"/>
        <v>36194132.545806438</v>
      </c>
      <c r="L62" s="68"/>
      <c r="M62" s="11"/>
    </row>
    <row r="63" spans="1:13">
      <c r="A63" s="74" t="s">
        <v>82</v>
      </c>
      <c r="B63" s="80">
        <f>'7. Basic Allocation Data'!L63</f>
        <v>11747168.554565338</v>
      </c>
      <c r="C63" s="80">
        <f>$C$9*'6. FTES Data'!Q63</f>
        <v>59318472.336666651</v>
      </c>
      <c r="D63" s="80">
        <f>$D$9*('6. FTES Data'!F63-'6. FTES Data'!O63)</f>
        <v>91587.405137496869</v>
      </c>
      <c r="E63" s="80">
        <f>$E$9*'6. FTES Data'!G63</f>
        <v>0</v>
      </c>
      <c r="F63" s="80">
        <f>$F$9*'6. FTES Data'!P63</f>
        <v>0</v>
      </c>
      <c r="G63" s="80">
        <f>$G$9*'6. FTES Data'!N63</f>
        <v>25100.69595699025</v>
      </c>
      <c r="H63" s="80">
        <f>$H$9*'6. FTES Data'!O63</f>
        <v>0</v>
      </c>
      <c r="I63" s="80">
        <f t="shared" si="1"/>
        <v>71182328.992326468</v>
      </c>
      <c r="L63" s="68"/>
      <c r="M63" s="11"/>
    </row>
    <row r="64" spans="1:13" s="219" customFormat="1">
      <c r="A64" s="214" t="s">
        <v>83</v>
      </c>
      <c r="B64" s="215">
        <f>'7. Basic Allocation Data'!L64</f>
        <v>7505137.7006431194</v>
      </c>
      <c r="C64" s="215">
        <f>$C$9*'6. FTES Data'!Q64</f>
        <v>40936386.556666665</v>
      </c>
      <c r="D64" s="215">
        <f>$D$9*('6. FTES Data'!F64-'6. FTES Data'!O64)</f>
        <v>649514.0430858375</v>
      </c>
      <c r="E64" s="215">
        <f>$E$9*'6. FTES Data'!G64</f>
        <v>3289009.6612609667</v>
      </c>
      <c r="F64" s="215">
        <f>$F$9*'6. FTES Data'!P64</f>
        <v>3869872.5158038018</v>
      </c>
      <c r="G64" s="215">
        <f>$G$9*'6. FTES Data'!N64</f>
        <v>0</v>
      </c>
      <c r="H64" s="215">
        <f>$H$9*'6. FTES Data'!O64</f>
        <v>0</v>
      </c>
      <c r="I64" s="215">
        <f t="shared" si="1"/>
        <v>56249920.477460392</v>
      </c>
      <c r="L64" s="220"/>
      <c r="M64" s="220"/>
    </row>
    <row r="65" spans="1:13">
      <c r="A65" s="74" t="s">
        <v>84</v>
      </c>
      <c r="B65" s="80">
        <f>'7. Basic Allocation Data'!L65</f>
        <v>6526207.2559898393</v>
      </c>
      <c r="C65" s="80">
        <f>$C$9*'6. FTES Data'!Q65</f>
        <v>58642680.221155345</v>
      </c>
      <c r="D65" s="80">
        <f>$D$9*('6. FTES Data'!F65-'6. FTES Data'!O65)</f>
        <v>886884.76305293932</v>
      </c>
      <c r="E65" s="80">
        <f>$E$9*'6. FTES Data'!G65</f>
        <v>760878.48555160384</v>
      </c>
      <c r="F65" s="80">
        <f>$F$9*'6. FTES Data'!P65</f>
        <v>3685382.4005199228</v>
      </c>
      <c r="G65" s="80">
        <f>$G$9*'6. FTES Data'!N65</f>
        <v>13041.448551566675</v>
      </c>
      <c r="H65" s="80">
        <f>$H$9*'6. FTES Data'!O65</f>
        <v>0</v>
      </c>
      <c r="I65" s="80">
        <f t="shared" si="1"/>
        <v>70515074.574821219</v>
      </c>
      <c r="L65" s="68"/>
      <c r="M65" s="11"/>
    </row>
    <row r="66" spans="1:13">
      <c r="A66" s="74" t="s">
        <v>27</v>
      </c>
      <c r="B66" s="80">
        <f>'7. Basic Allocation Data'!L66</f>
        <v>7831448.9217695398</v>
      </c>
      <c r="C66" s="80">
        <f>'10. Systemwide Detail'!K35*'6. FTES Data'!Q66</f>
        <v>72422144.426666677</v>
      </c>
      <c r="D66" s="80">
        <f>$D$9*('6. FTES Data'!F66-'6. FTES Data'!O66)</f>
        <v>1945261.5862372366</v>
      </c>
      <c r="E66" s="80">
        <f>$E$9*'6. FTES Data'!G66</f>
        <v>1004409.8023198774</v>
      </c>
      <c r="F66" s="80">
        <f>'10. Systemwide Detail'!J35*'6. FTES Data'!P66</f>
        <v>1366509.8643961891</v>
      </c>
      <c r="G66" s="80">
        <f>'10. Systemwide Detail'!J35*'6. FTES Data'!N66</f>
        <v>0</v>
      </c>
      <c r="H66" s="80">
        <f>$H$9*'6. FTES Data'!O66</f>
        <v>0</v>
      </c>
      <c r="I66" s="80">
        <f t="shared" si="1"/>
        <v>84569774.601389527</v>
      </c>
      <c r="L66" s="68"/>
      <c r="M66" s="11"/>
    </row>
    <row r="67" spans="1:13">
      <c r="A67" s="74" t="s">
        <v>85</v>
      </c>
      <c r="B67" s="80">
        <f>'7. Basic Allocation Data'!L67</f>
        <v>7831448.9217695398</v>
      </c>
      <c r="C67" s="80">
        <f>$C$9*'6. FTES Data'!Q67</f>
        <v>36772233.960449338</v>
      </c>
      <c r="D67" s="80">
        <f>$D$9*('6. FTES Data'!F67-'6. FTES Data'!O67)</f>
        <v>495395.47099043004</v>
      </c>
      <c r="E67" s="80">
        <f>$E$9*'6. FTES Data'!G67</f>
        <v>1063942.1049401299</v>
      </c>
      <c r="F67" s="80">
        <f>$F$9*'6. FTES Data'!P67</f>
        <v>1830822.9364107323</v>
      </c>
      <c r="G67" s="80">
        <f>$G$9*'6. FTES Data'!N67</f>
        <v>0</v>
      </c>
      <c r="H67" s="80">
        <f>$H$9*'6. FTES Data'!O67</f>
        <v>0</v>
      </c>
      <c r="I67" s="80">
        <f t="shared" si="1"/>
        <v>47993843.394560166</v>
      </c>
      <c r="L67" s="68"/>
      <c r="M67" s="11"/>
    </row>
    <row r="68" spans="1:13">
      <c r="A68" s="74" t="s">
        <v>86</v>
      </c>
      <c r="B68" s="80">
        <f>'7. Basic Allocation Data'!L68</f>
        <v>3915722.8515217802</v>
      </c>
      <c r="C68" s="80">
        <f>$C$9*'6. FTES Data'!Q68</f>
        <v>22506520.636666663</v>
      </c>
      <c r="D68" s="80">
        <f>$D$9*('6. FTES Data'!F68-'6. FTES Data'!O68)</f>
        <v>491612.80403847923</v>
      </c>
      <c r="E68" s="80">
        <f>$E$9*'6. FTES Data'!G68</f>
        <v>128832.04994171948</v>
      </c>
      <c r="F68" s="80">
        <f>$F$9*'6. FTES Data'!P68</f>
        <v>3374079.2039229027</v>
      </c>
      <c r="G68" s="80">
        <f>$G$9*'6. FTES Data'!N68</f>
        <v>0</v>
      </c>
      <c r="H68" s="80">
        <f>$H$9*'6. FTES Data'!O68</f>
        <v>0</v>
      </c>
      <c r="I68" s="80">
        <f t="shared" si="1"/>
        <v>30416767.546091542</v>
      </c>
      <c r="L68" s="68"/>
      <c r="M68" s="11"/>
    </row>
    <row r="69" spans="1:13">
      <c r="A69" s="74" t="s">
        <v>87</v>
      </c>
      <c r="B69" s="80">
        <f>'7. Basic Allocation Data'!L69</f>
        <v>6689363.4030073797</v>
      </c>
      <c r="C69" s="80">
        <f>$C$9*'6. FTES Data'!Q69</f>
        <v>50795133.919999987</v>
      </c>
      <c r="D69" s="80">
        <f>$D$9*('6. FTES Data'!F69-'6. FTES Data'!O69)</f>
        <v>1037622.3673417363</v>
      </c>
      <c r="E69" s="80">
        <f>$E$9*'6. FTES Data'!G69</f>
        <v>0</v>
      </c>
      <c r="F69" s="80">
        <f>$F$9*'6. FTES Data'!P69</f>
        <v>1170565.4992812064</v>
      </c>
      <c r="G69" s="80">
        <f>$G$9*'6. FTES Data'!N69</f>
        <v>0</v>
      </c>
      <c r="H69" s="80">
        <f>$H$9*'6. FTES Data'!O69</f>
        <v>0</v>
      </c>
      <c r="I69" s="80">
        <f t="shared" si="1"/>
        <v>59692685.189630307</v>
      </c>
      <c r="L69" s="68"/>
      <c r="M69" s="11"/>
    </row>
    <row r="70" spans="1:13">
      <c r="A70" s="74" t="s">
        <v>88</v>
      </c>
      <c r="B70" s="80">
        <f>'7. Basic Allocation Data'!L70</f>
        <v>5161163.80731906</v>
      </c>
      <c r="C70" s="80">
        <f>$C$9*'6. FTES Data'!Q70</f>
        <v>6437088.0499999998</v>
      </c>
      <c r="D70" s="80">
        <f>$D$9*('6. FTES Data'!F70-'6. FTES Data'!O70)</f>
        <v>232449.90543668775</v>
      </c>
      <c r="E70" s="80">
        <f>$E$9*'6. FTES Data'!G70</f>
        <v>3458002.8246110324</v>
      </c>
      <c r="F70" s="80">
        <f>$F$9*'6. FTES Data'!P70</f>
        <v>515273.63461273687</v>
      </c>
      <c r="G70" s="80">
        <f>$G$9*'6. FTES Data'!N70</f>
        <v>0</v>
      </c>
      <c r="H70" s="80">
        <f>$H$9*'6. FTES Data'!O70</f>
        <v>0</v>
      </c>
      <c r="I70" s="80">
        <f t="shared" si="1"/>
        <v>15803978.221979517</v>
      </c>
      <c r="L70" s="68"/>
      <c r="M70" s="11"/>
    </row>
    <row r="71" spans="1:13">
      <c r="A71" s="74" t="s">
        <v>89</v>
      </c>
      <c r="B71" s="80">
        <f>'7. Basic Allocation Data'!L71</f>
        <v>6526206.1830811799</v>
      </c>
      <c r="C71" s="80">
        <f>$C$9*'6. FTES Data'!Q71</f>
        <v>26068414.368951667</v>
      </c>
      <c r="D71" s="80">
        <f>$D$9*('6. FTES Data'!F71-'6. FTES Data'!O71)</f>
        <v>276670.28635285515</v>
      </c>
      <c r="E71" s="80">
        <f>$E$9*'6. FTES Data'!G71</f>
        <v>0</v>
      </c>
      <c r="F71" s="80">
        <f>$F$9*'6. FTES Data'!P71</f>
        <v>1456222.3326178235</v>
      </c>
      <c r="G71" s="80">
        <f>$G$9*'6. FTES Data'!N71</f>
        <v>496775.51302704186</v>
      </c>
      <c r="H71" s="80">
        <f>$H$9*'6. FTES Data'!O71</f>
        <v>0</v>
      </c>
      <c r="I71" s="80">
        <f t="shared" si="1"/>
        <v>34824288.68403057</v>
      </c>
      <c r="L71" s="68"/>
      <c r="M71" s="11"/>
    </row>
    <row r="72" spans="1:13">
      <c r="A72" s="74" t="s">
        <v>90</v>
      </c>
      <c r="B72" s="80">
        <f>'7. Basic Allocation Data'!L72</f>
        <v>9463000.7357669994</v>
      </c>
      <c r="C72" s="80">
        <f>$C$9*'6. FTES Data'!Q72</f>
        <v>55738887.274570003</v>
      </c>
      <c r="D72" s="80">
        <f>$D$9*('6. FTES Data'!F72-'6. FTES Data'!O72)</f>
        <v>8374690.7319037607</v>
      </c>
      <c r="E72" s="80">
        <f>$E$9*'6. FTES Data'!G72</f>
        <v>3758119.840570142</v>
      </c>
      <c r="F72" s="80">
        <f>$F$9*'6. FTES Data'!P72</f>
        <v>2281926.0961421202</v>
      </c>
      <c r="G72" s="80">
        <f>$G$9*'6. FTES Data'!N72</f>
        <v>25919.196912109499</v>
      </c>
      <c r="H72" s="80">
        <f>$H$9*'6. FTES Data'!O72</f>
        <v>0</v>
      </c>
      <c r="I72" s="80">
        <f t="shared" si="1"/>
        <v>79642543.875865117</v>
      </c>
      <c r="L72" s="68"/>
      <c r="M72" s="11"/>
    </row>
    <row r="73" spans="1:13">
      <c r="A73" s="74" t="s">
        <v>91</v>
      </c>
      <c r="B73" s="80">
        <f>'7. Basic Allocation Data'!L73</f>
        <v>9136690.5875492394</v>
      </c>
      <c r="C73" s="80">
        <f>'10. Systemwide Detail'!K36*'6. FTES Data'!Q73</f>
        <v>90097300.693333343</v>
      </c>
      <c r="D73" s="80">
        <f>$D$9*('6. FTES Data'!F73-'6. FTES Data'!O73)</f>
        <v>6670080.4086539019</v>
      </c>
      <c r="E73" s="80">
        <f>$E$9*'6. FTES Data'!G73</f>
        <v>4885632.1861634282</v>
      </c>
      <c r="F73" s="80">
        <f>'10. Systemwide Detail'!J36*'6. FTES Data'!P73</f>
        <v>3321365.0354760583</v>
      </c>
      <c r="G73" s="80">
        <f>'10. Systemwide Detail'!J36*'6. FTES Data'!N73</f>
        <v>0</v>
      </c>
      <c r="H73" s="80">
        <f>$H$9*'6. FTES Data'!O73</f>
        <v>0</v>
      </c>
      <c r="I73" s="80">
        <f t="shared" si="1"/>
        <v>114111068.91117597</v>
      </c>
      <c r="L73" s="68"/>
      <c r="M73" s="11"/>
    </row>
    <row r="74" spans="1:13">
      <c r="A74" s="74" t="s">
        <v>92</v>
      </c>
      <c r="B74" s="80">
        <f>'7. Basic Allocation Data'!L74</f>
        <v>9136690.5875492394</v>
      </c>
      <c r="C74" s="80">
        <f>$C$9*'6. FTES Data'!Q74</f>
        <v>54154974.726666674</v>
      </c>
      <c r="D74" s="80">
        <f>$D$9*('6. FTES Data'!F74-'6. FTES Data'!O74)</f>
        <v>729284.79836458585</v>
      </c>
      <c r="E74" s="80">
        <f>$E$9*'6. FTES Data'!G74</f>
        <v>122993.40981306045</v>
      </c>
      <c r="F74" s="80">
        <f>$F$9*'6. FTES Data'!P74</f>
        <v>844365.58530101564</v>
      </c>
      <c r="G74" s="80">
        <f>$G$9*'6. FTES Data'!N74</f>
        <v>156879.34973118908</v>
      </c>
      <c r="H74" s="80">
        <f>$H$9*'6. FTES Data'!O74</f>
        <v>5322.5136757536557</v>
      </c>
      <c r="I74" s="80">
        <f t="shared" si="1"/>
        <v>65150510.97110153</v>
      </c>
      <c r="L74" s="68"/>
      <c r="M74" s="11"/>
    </row>
    <row r="75" spans="1:13">
      <c r="A75" s="74" t="s">
        <v>93</v>
      </c>
      <c r="B75" s="80">
        <f>'7. Basic Allocation Data'!L75</f>
        <v>15010274.328377578</v>
      </c>
      <c r="C75" s="80">
        <f>$C$9*'6. FTES Data'!Q75</f>
        <v>107096823.91956635</v>
      </c>
      <c r="D75" s="80">
        <f>$D$9*('6. FTES Data'!F75-'6. FTES Data'!O75)</f>
        <v>777957.34480827011</v>
      </c>
      <c r="E75" s="80">
        <f>$E$9*'6. FTES Data'!G75</f>
        <v>753621.11043841089</v>
      </c>
      <c r="F75" s="80">
        <f>$F$9*'6. FTES Data'!P75</f>
        <v>5190823.923905584</v>
      </c>
      <c r="G75" s="80">
        <f>$G$9*'6. FTES Data'!N75</f>
        <v>0</v>
      </c>
      <c r="H75" s="80">
        <f>$H$9*'6. FTES Data'!O75</f>
        <v>0</v>
      </c>
      <c r="I75" s="80">
        <f t="shared" ref="I75:I82" si="2">SUM(B75,C75:H75)</f>
        <v>128829500.62709618</v>
      </c>
      <c r="L75" s="68"/>
      <c r="M75" s="11"/>
    </row>
    <row r="76" spans="1:13">
      <c r="A76" s="74" t="s">
        <v>94</v>
      </c>
      <c r="B76" s="80">
        <f>'7. Basic Allocation Data'!L76</f>
        <v>13052413.43907102</v>
      </c>
      <c r="C76" s="80">
        <f>$C$9*'6. FTES Data'!Q76</f>
        <v>93950278.11666666</v>
      </c>
      <c r="D76" s="80">
        <f>$D$9*('6. FTES Data'!F76-'6. FTES Data'!O76)</f>
        <v>119137.27152205826</v>
      </c>
      <c r="E76" s="80">
        <f>$E$9*'6. FTES Data'!G76</f>
        <v>9221.777399470815</v>
      </c>
      <c r="F76" s="80">
        <f>$F$9*'6. FTES Data'!P76</f>
        <v>3234442.940979559</v>
      </c>
      <c r="G76" s="80">
        <f>$G$9*'6. FTES Data'!N76</f>
        <v>0</v>
      </c>
      <c r="H76" s="80">
        <f>$H$9*'6. FTES Data'!O76</f>
        <v>0</v>
      </c>
      <c r="I76" s="80">
        <f t="shared" si="2"/>
        <v>110365493.54563875</v>
      </c>
      <c r="L76" s="68"/>
      <c r="M76" s="11"/>
    </row>
    <row r="77" spans="1:13">
      <c r="A77" s="74" t="s">
        <v>95</v>
      </c>
      <c r="B77" s="80">
        <f>'7. Basic Allocation Data'!L77</f>
        <v>3915722.8515217802</v>
      </c>
      <c r="C77" s="80">
        <f>$C$9*'6. FTES Data'!Q77</f>
        <v>32277149.945164662</v>
      </c>
      <c r="D77" s="80">
        <f>$D$9*('6. FTES Data'!F77-'6. FTES Data'!O77)</f>
        <v>202021.19517719065</v>
      </c>
      <c r="E77" s="80">
        <f>$E$9*'6. FTES Data'!G77</f>
        <v>0</v>
      </c>
      <c r="F77" s="80">
        <f>$F$9*'6. FTES Data'!P77</f>
        <v>5427861.8005081182</v>
      </c>
      <c r="G77" s="80">
        <f>$G$9*'6. FTES Data'!N77</f>
        <v>0</v>
      </c>
      <c r="H77" s="80">
        <f>$H$9*'6. FTES Data'!O77</f>
        <v>0</v>
      </c>
      <c r="I77" s="80">
        <f t="shared" si="2"/>
        <v>41822755.79237175</v>
      </c>
      <c r="L77" s="68"/>
      <c r="M77" s="11"/>
    </row>
    <row r="78" spans="1:13">
      <c r="A78" s="74" t="s">
        <v>96</v>
      </c>
      <c r="B78" s="80">
        <f>'7. Basic Allocation Data'!L78</f>
        <v>8157755.8512613196</v>
      </c>
      <c r="C78" s="80">
        <f>$C$9*'6. FTES Data'!Q78</f>
        <v>18952180.462490335</v>
      </c>
      <c r="D78" s="80">
        <f>$D$9*('6. FTES Data'!F78-'6. FTES Data'!O78)</f>
        <v>1091182.2533870563</v>
      </c>
      <c r="E78" s="80">
        <f>$E$9*'6. FTES Data'!G78</f>
        <v>0</v>
      </c>
      <c r="F78" s="80">
        <f>$F$9*'6. FTES Data'!P78</f>
        <v>1857506.06754762</v>
      </c>
      <c r="G78" s="80">
        <f>$G$9*'6. FTES Data'!N78</f>
        <v>0</v>
      </c>
      <c r="H78" s="80">
        <f>$H$9*'6. FTES Data'!O78</f>
        <v>0</v>
      </c>
      <c r="I78" s="80">
        <f t="shared" si="2"/>
        <v>30058624.634686328</v>
      </c>
      <c r="L78" s="68"/>
      <c r="M78" s="11"/>
    </row>
    <row r="79" spans="1:13">
      <c r="A79" s="74" t="s">
        <v>29</v>
      </c>
      <c r="B79" s="80">
        <f>'7. Basic Allocation Data'!L79</f>
        <v>5161163.80731906</v>
      </c>
      <c r="C79" s="80">
        <f>'10. Systemwide Detail'!K37*'6. FTES Data'!Q79</f>
        <v>14313089.747573998</v>
      </c>
      <c r="D79" s="80">
        <f>$D$9*('6. FTES Data'!F79-'6. FTES Data'!O79)</f>
        <v>0</v>
      </c>
      <c r="E79" s="80">
        <f>$E$9*'6. FTES Data'!G79</f>
        <v>0</v>
      </c>
      <c r="F79" s="80">
        <f>'10. Systemwide Detail'!J37*'6. FTES Data'!P79</f>
        <v>126907.93435010446</v>
      </c>
      <c r="G79" s="80">
        <f>'10. Systemwide Detail'!J37*'6. FTES Data'!N79</f>
        <v>423989.51316739508</v>
      </c>
      <c r="H79" s="80">
        <f>$H$9*'6. FTES Data'!O79</f>
        <v>0</v>
      </c>
      <c r="I79" s="80">
        <f t="shared" si="2"/>
        <v>20025151.002410557</v>
      </c>
      <c r="L79" s="68"/>
      <c r="M79" s="11"/>
    </row>
    <row r="80" spans="1:13">
      <c r="A80" s="74" t="s">
        <v>97</v>
      </c>
      <c r="B80" s="80">
        <f>'7. Basic Allocation Data'!L80</f>
        <v>7831445.7030435605</v>
      </c>
      <c r="C80" s="80">
        <f>$C$9*'6. FTES Data'!Q80</f>
        <v>43319194.313333333</v>
      </c>
      <c r="D80" s="80">
        <f>$D$9*('6. FTES Data'!F80-'6. FTES Data'!O80)</f>
        <v>2572715.6512581585</v>
      </c>
      <c r="E80" s="80">
        <f>$E$9*'6. FTES Data'!G80</f>
        <v>0</v>
      </c>
      <c r="F80" s="80">
        <f>$F$9*'6. FTES Data'!P80</f>
        <v>1602570.3033931449</v>
      </c>
      <c r="G80" s="80">
        <f>$G$9*'6. FTES Data'!N80</f>
        <v>0</v>
      </c>
      <c r="H80" s="80">
        <f>$H$9*'6. FTES Data'!O80</f>
        <v>0</v>
      </c>
      <c r="I80" s="80">
        <f t="shared" si="2"/>
        <v>55325925.971028194</v>
      </c>
      <c r="L80" s="68"/>
      <c r="M80" s="11"/>
    </row>
    <row r="81" spans="1:13">
      <c r="A81" s="74" t="s">
        <v>98</v>
      </c>
      <c r="B81" s="80">
        <f>'7. Basic Allocation Data'!L81</f>
        <v>8484068.1452964004</v>
      </c>
      <c r="C81" s="80">
        <f>$C$9*'6. FTES Data'!Q81</f>
        <v>57794204.059289664</v>
      </c>
      <c r="D81" s="80">
        <f>$D$9*('6. FTES Data'!F81-'6. FTES Data'!O81)</f>
        <v>896927.24168643681</v>
      </c>
      <c r="E81" s="80">
        <f>$E$9*'6. FTES Data'!G81</f>
        <v>1113543.2626686445</v>
      </c>
      <c r="F81" s="80">
        <f>$F$9*'6. FTES Data'!P81</f>
        <v>1144810.0025601208</v>
      </c>
      <c r="G81" s="80">
        <f>$G$9*'6. FTES Data'!N81</f>
        <v>176632.50611473355</v>
      </c>
      <c r="H81" s="80">
        <f>$H$9*'6. FTES Data'!O81</f>
        <v>0</v>
      </c>
      <c r="I81" s="80">
        <f t="shared" si="2"/>
        <v>69610185.217616007</v>
      </c>
      <c r="L81" s="68"/>
      <c r="M81" s="11"/>
    </row>
    <row r="82" spans="1:13">
      <c r="A82" s="74" t="s">
        <v>99</v>
      </c>
      <c r="B82" s="83">
        <f>'7. Basic Allocation Data'!L82</f>
        <v>9789307.6652587801</v>
      </c>
      <c r="C82" s="83">
        <f>$C$9*'6. FTES Data'!Q82</f>
        <v>26591846.84</v>
      </c>
      <c r="D82" s="83">
        <f>$D$9*('6. FTES Data'!F82-'6. FTES Data'!O82)</f>
        <v>465100.66044604586</v>
      </c>
      <c r="E82" s="83">
        <f>$E$9*'6. FTES Data'!G82</f>
        <v>0</v>
      </c>
      <c r="F82" s="83">
        <f>$F$9*'6. FTES Data'!P82</f>
        <v>1847520.3558951649</v>
      </c>
      <c r="G82" s="83">
        <f>$G$9*'6. FTES Data'!N82</f>
        <v>0</v>
      </c>
      <c r="H82" s="83">
        <f>$H$9*'6. FTES Data'!O82</f>
        <v>0</v>
      </c>
      <c r="I82" s="83">
        <f t="shared" si="2"/>
        <v>38693775.521599993</v>
      </c>
      <c r="L82" s="68"/>
      <c r="M82" s="11"/>
    </row>
    <row r="83" spans="1:13">
      <c r="A83" s="81" t="s">
        <v>100</v>
      </c>
      <c r="B83" s="93">
        <f>SUM(B11:B82)</f>
        <v>607668785.00435197</v>
      </c>
      <c r="C83" s="94">
        <f>SUM(C11:C82)</f>
        <v>3846532140.9719009</v>
      </c>
      <c r="D83" s="94">
        <f>SUM(D11:D82)</f>
        <v>95708269.294895008</v>
      </c>
      <c r="E83" s="94">
        <f t="shared" ref="E83:H83" si="3">SUM(E11:E82)</f>
        <v>217793336.04635057</v>
      </c>
      <c r="F83" s="94">
        <f t="shared" si="3"/>
        <v>160823877.29090902</v>
      </c>
      <c r="G83" s="94">
        <f t="shared" si="3"/>
        <v>15955672.683962073</v>
      </c>
      <c r="H83" s="94">
        <f t="shared" si="3"/>
        <v>1703070.4765260564</v>
      </c>
      <c r="I83" s="94">
        <f t="shared" ref="I83" si="4">SUM(I11:I82)</f>
        <v>4946185151.7688971</v>
      </c>
    </row>
  </sheetData>
  <customSheetViews>
    <customSheetView guid="{C0575C55-AE14-4D4D-A2FB-D0CE01AB3D40}">
      <pane ySplit="3" topLeftCell="A13" activePane="bottomLeft" state="frozen"/>
      <selection pane="bottomLeft" activeCell="O22" sqref="O22"/>
      <pageMargins left="0.7" right="0.7" top="0.75" bottom="0.75" header="0.3" footer="0.3"/>
      <pageSetup orientation="portrait" horizontalDpi="4294967295" verticalDpi="4294967295" r:id="rId1"/>
    </customSheetView>
    <customSheetView guid="{E5E65F53-7CC3-4AEF-9217-01FBF193C535}" fitToPage="1">
      <pane ySplit="3" topLeftCell="A51" activePane="bottomLeft" state="frozen"/>
      <selection pane="bottomLeft" activeCell="O71" sqref="O71"/>
      <pageMargins left="0.25" right="0.25" top="0.75" bottom="0.75" header="0.3" footer="0.3"/>
      <pageSetup scale="59" fitToHeight="0" orientation="portrait" horizontalDpi="4294967295" verticalDpi="4294967295" r:id="rId2"/>
    </customSheetView>
  </customSheetViews>
  <mergeCells count="2">
    <mergeCell ref="G7:H7"/>
    <mergeCell ref="C7:E7"/>
  </mergeCells>
  <printOptions headings="1"/>
  <pageMargins left="0.25" right="0.25" top="0.75" bottom="0.75" header="0.3" footer="0.3"/>
  <pageSetup scale="61" fitToHeight="0" orientation="portrait" verticalDpi="4294967295" r:id="rId3"/>
  <headerFooter>
    <oddHeader>&amp;LCalifornia Community Colleges&amp;12
2018-19 Student Centered Funding Formula&amp;RSimulations
July 17, 2018</oddHeader>
    <oddFooter>&amp;L&amp;A&amp;RPage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87"/>
  <sheetViews>
    <sheetView topLeftCell="A6" workbookViewId="0">
      <pane xSplit="1" ySplit="5" topLeftCell="B57" activePane="bottomRight" state="frozen"/>
      <selection activeCell="A7" sqref="A7"/>
      <selection pane="topRight" activeCell="B7" sqref="B7"/>
      <selection pane="bottomLeft" activeCell="A11" sqref="A11"/>
      <selection pane="bottomRight" activeCell="A8" sqref="A8"/>
    </sheetView>
  </sheetViews>
  <sheetFormatPr defaultRowHeight="15"/>
  <cols>
    <col min="1" max="1" width="27.85546875" customWidth="1"/>
    <col min="2" max="2" width="17.7109375" customWidth="1"/>
    <col min="3" max="3" width="17.7109375" style="2" customWidth="1"/>
    <col min="4" max="4" width="17.7109375" customWidth="1"/>
    <col min="5" max="5" width="23.28515625" style="5" customWidth="1"/>
    <col min="6" max="6" width="17.7109375" style="3" customWidth="1"/>
    <col min="7" max="9" width="9.140625" style="3"/>
  </cols>
  <sheetData>
    <row r="1" spans="1:9" s="2" customFormat="1" hidden="1">
      <c r="E1" s="5"/>
      <c r="F1" s="3"/>
      <c r="G1" s="3"/>
      <c r="H1" s="3"/>
      <c r="I1" s="3"/>
    </row>
    <row r="2" spans="1:9" s="2" customFormat="1" hidden="1">
      <c r="E2" s="5"/>
      <c r="F2" s="3"/>
      <c r="G2" s="3"/>
      <c r="H2" s="3"/>
      <c r="I2" s="3"/>
    </row>
    <row r="3" spans="1:9" s="2" customFormat="1" hidden="1">
      <c r="E3" s="5"/>
      <c r="F3" s="3"/>
      <c r="G3" s="3"/>
      <c r="H3" s="3"/>
      <c r="I3" s="3"/>
    </row>
    <row r="4" spans="1:9" s="2" customFormat="1" hidden="1">
      <c r="E4" s="5"/>
      <c r="F4" s="3"/>
      <c r="G4" s="3"/>
      <c r="H4" s="3"/>
      <c r="I4" s="3"/>
    </row>
    <row r="5" spans="1:9" s="2" customFormat="1" hidden="1">
      <c r="E5" s="5"/>
      <c r="F5" s="3"/>
      <c r="G5" s="3"/>
      <c r="H5" s="3"/>
      <c r="I5" s="3"/>
    </row>
    <row r="6" spans="1:9" s="2" customFormat="1" hidden="1">
      <c r="A6" s="137"/>
      <c r="C6" s="138"/>
      <c r="E6" s="5"/>
      <c r="F6" s="3"/>
      <c r="G6" s="3"/>
      <c r="H6" s="3"/>
      <c r="I6" s="3"/>
    </row>
    <row r="7" spans="1:9" s="9" customFormat="1" ht="30" customHeight="1">
      <c r="A7" s="117" t="s">
        <v>142</v>
      </c>
      <c r="E7" s="12"/>
      <c r="F7" s="110"/>
      <c r="G7" s="110"/>
      <c r="H7" s="110"/>
      <c r="I7" s="110"/>
    </row>
    <row r="8" spans="1:9" ht="35.1" customHeight="1">
      <c r="A8" s="114" t="s">
        <v>34</v>
      </c>
      <c r="B8" s="106" t="s">
        <v>138</v>
      </c>
      <c r="C8" s="106" t="s">
        <v>176</v>
      </c>
      <c r="D8" s="106" t="s">
        <v>184</v>
      </c>
      <c r="E8" s="147" t="s">
        <v>289</v>
      </c>
    </row>
    <row r="9" spans="1:9" s="20" customFormat="1">
      <c r="A9" s="104" t="s">
        <v>175</v>
      </c>
      <c r="B9" s="105">
        <f>'10. Systemwide Detail'!B19</f>
        <v>919</v>
      </c>
      <c r="C9" s="105">
        <f>'10. Systemwide Detail'!B19</f>
        <v>919</v>
      </c>
      <c r="D9" s="105">
        <f>'10. Systemwide Detail'!B19</f>
        <v>919</v>
      </c>
      <c r="E9" s="105"/>
      <c r="F9" s="111"/>
      <c r="G9" s="112"/>
      <c r="H9" s="91"/>
      <c r="I9" s="14"/>
    </row>
    <row r="10" spans="1:9" s="20" customFormat="1" ht="9" customHeight="1">
      <c r="A10" s="107"/>
      <c r="B10" s="107"/>
      <c r="C10" s="107"/>
      <c r="D10" s="107"/>
      <c r="E10" s="107"/>
      <c r="F10" s="14"/>
      <c r="G10" s="14"/>
      <c r="H10" s="14"/>
      <c r="I10" s="14"/>
    </row>
    <row r="11" spans="1:9">
      <c r="A11" s="74" t="s">
        <v>35</v>
      </c>
      <c r="B11" s="77">
        <f>$B$9*('8. Supplemental Data'!B11)</f>
        <v>2689913</v>
      </c>
      <c r="C11" s="77">
        <f>$C$9*'8. Supplemental Data'!C11</f>
        <v>785745</v>
      </c>
      <c r="D11" s="77">
        <f>$D$9*'8. Supplemental Data'!D11</f>
        <v>8392308</v>
      </c>
      <c r="E11" s="76">
        <f>SUM(B11,C11,D11)</f>
        <v>11867966</v>
      </c>
    </row>
    <row r="12" spans="1:9">
      <c r="A12" s="74" t="s">
        <v>36</v>
      </c>
      <c r="B12" s="108">
        <f>$B$9*('8. Supplemental Data'!B12)</f>
        <v>7147063</v>
      </c>
      <c r="C12" s="108">
        <f>$C$9*'8. Supplemental Data'!C12</f>
        <v>468690</v>
      </c>
      <c r="D12" s="108">
        <f>$D$9*'8. Supplemental Data'!D12</f>
        <v>12890813</v>
      </c>
      <c r="E12" s="108">
        <f t="shared" ref="E12:E75" si="0">SUM(B12,C12,D12)</f>
        <v>20506566</v>
      </c>
    </row>
    <row r="13" spans="1:9">
      <c r="A13" s="74" t="s">
        <v>37</v>
      </c>
      <c r="B13" s="108">
        <f>$B$9*('8. Supplemental Data'!B13)</f>
        <v>1996068</v>
      </c>
      <c r="C13" s="108">
        <f>$C$9*'8. Supplemental Data'!C13</f>
        <v>54221</v>
      </c>
      <c r="D13" s="108">
        <f>$D$9*'8. Supplemental Data'!D13</f>
        <v>3344241</v>
      </c>
      <c r="E13" s="108">
        <f t="shared" si="0"/>
        <v>5394530</v>
      </c>
    </row>
    <row r="14" spans="1:9">
      <c r="A14" s="74" t="s">
        <v>38</v>
      </c>
      <c r="B14" s="108">
        <f>$B$9*('8. Supplemental Data'!B14)</f>
        <v>5094936</v>
      </c>
      <c r="C14" s="108">
        <f>$C$9*'8. Supplemental Data'!C14</f>
        <v>280295</v>
      </c>
      <c r="D14" s="108">
        <f>$D$9*'8. Supplemental Data'!D14</f>
        <v>8086281</v>
      </c>
      <c r="E14" s="108">
        <f t="shared" si="0"/>
        <v>13461512</v>
      </c>
    </row>
    <row r="15" spans="1:9">
      <c r="A15" s="74" t="s">
        <v>39</v>
      </c>
      <c r="B15" s="108">
        <f>$B$9*('8. Supplemental Data'!B15)</f>
        <v>2796517</v>
      </c>
      <c r="C15" s="108">
        <f>$C$9*'8. Supplemental Data'!C15</f>
        <v>478799</v>
      </c>
      <c r="D15" s="108">
        <f>$D$9*'8. Supplemental Data'!D15</f>
        <v>6598420</v>
      </c>
      <c r="E15" s="108">
        <f t="shared" si="0"/>
        <v>9873736</v>
      </c>
    </row>
    <row r="16" spans="1:9">
      <c r="A16" s="74" t="s">
        <v>40</v>
      </c>
      <c r="B16" s="108">
        <f>$B$9*('8. Supplemental Data'!B16)</f>
        <v>9882926</v>
      </c>
      <c r="C16" s="108">
        <f>$C$9*'8. Supplemental Data'!C16</f>
        <v>1479590</v>
      </c>
      <c r="D16" s="108">
        <f>$D$9*'8. Supplemental Data'!D16</f>
        <v>17455486</v>
      </c>
      <c r="E16" s="108">
        <f t="shared" si="0"/>
        <v>28818002</v>
      </c>
    </row>
    <row r="17" spans="1:5">
      <c r="A17" s="74" t="s">
        <v>41</v>
      </c>
      <c r="B17" s="108">
        <f>$B$9*('8. Supplemental Data'!B17)</f>
        <v>4470935</v>
      </c>
      <c r="C17" s="108">
        <f>$C$9*'8. Supplemental Data'!C17</f>
        <v>260077</v>
      </c>
      <c r="D17" s="108">
        <f>$D$9*'8. Supplemental Data'!D17</f>
        <v>10781708</v>
      </c>
      <c r="E17" s="108">
        <f t="shared" si="0"/>
        <v>15512720</v>
      </c>
    </row>
    <row r="18" spans="1:5">
      <c r="A18" s="74" t="s">
        <v>42</v>
      </c>
      <c r="B18" s="108">
        <f>$B$9*('8. Supplemental Data'!B18)</f>
        <v>7809662</v>
      </c>
      <c r="C18" s="108">
        <f>$C$9*'8. Supplemental Data'!C18</f>
        <v>812396</v>
      </c>
      <c r="D18" s="108">
        <f>$D$9*'8. Supplemental Data'!D18</f>
        <v>16436315</v>
      </c>
      <c r="E18" s="108">
        <f t="shared" si="0"/>
        <v>25058373</v>
      </c>
    </row>
    <row r="19" spans="1:5">
      <c r="A19" s="74" t="s">
        <v>43</v>
      </c>
      <c r="B19" s="108">
        <f>$B$9*('8. Supplemental Data'!B19)</f>
        <v>4403848</v>
      </c>
      <c r="C19" s="108">
        <f>$C$9*'8. Supplemental Data'!C19</f>
        <v>419983</v>
      </c>
      <c r="D19" s="108">
        <f>$D$9*'8. Supplemental Data'!D19</f>
        <v>10098891</v>
      </c>
      <c r="E19" s="108">
        <f t="shared" si="0"/>
        <v>14922722</v>
      </c>
    </row>
    <row r="20" spans="1:5">
      <c r="A20" s="74" t="s">
        <v>44</v>
      </c>
      <c r="B20" s="108">
        <f>$B$9*('8. Supplemental Data'!B20)</f>
        <v>10789979</v>
      </c>
      <c r="C20" s="108">
        <f>$C$9*'8. Supplemental Data'!C20</f>
        <v>1176320</v>
      </c>
      <c r="D20" s="108">
        <f>$D$9*'8. Supplemental Data'!D20</f>
        <v>28715074</v>
      </c>
      <c r="E20" s="108">
        <f t="shared" si="0"/>
        <v>40681373</v>
      </c>
    </row>
    <row r="21" spans="1:5">
      <c r="A21" s="74" t="s">
        <v>45</v>
      </c>
      <c r="B21" s="108">
        <f>$B$9*('8. Supplemental Data'!B21)</f>
        <v>2479462</v>
      </c>
      <c r="C21" s="108">
        <f>$C$9*'8. Supplemental Data'!C21</f>
        <v>724172</v>
      </c>
      <c r="D21" s="108">
        <f>$D$9*'8. Supplemental Data'!D21</f>
        <v>5097693</v>
      </c>
      <c r="E21" s="108">
        <f t="shared" si="0"/>
        <v>8301327</v>
      </c>
    </row>
    <row r="22" spans="1:5">
      <c r="A22" s="74" t="s">
        <v>46</v>
      </c>
      <c r="B22" s="108">
        <f>$B$9*('8. Supplemental Data'!B22)</f>
        <v>8113851</v>
      </c>
      <c r="C22" s="108">
        <f>$C$9*'8. Supplemental Data'!C22</f>
        <v>2090725</v>
      </c>
      <c r="D22" s="108">
        <f>$D$9*'8. Supplemental Data'!D22</f>
        <v>17190814</v>
      </c>
      <c r="E22" s="108">
        <f t="shared" si="0"/>
        <v>27395390</v>
      </c>
    </row>
    <row r="23" spans="1:5">
      <c r="A23" s="74" t="s">
        <v>47</v>
      </c>
      <c r="B23" s="108">
        <f>$B$9*('8. Supplemental Data'!B23)</f>
        <v>969545</v>
      </c>
      <c r="C23" s="108">
        <f>$C$9*'8. Supplemental Data'!C23</f>
        <v>55140</v>
      </c>
      <c r="D23" s="108">
        <f>$D$9*'8. Supplemental Data'!D23</f>
        <v>1693717</v>
      </c>
      <c r="E23" s="108">
        <f t="shared" si="0"/>
        <v>2718402</v>
      </c>
    </row>
    <row r="24" spans="1:5">
      <c r="A24" s="74" t="s">
        <v>48</v>
      </c>
      <c r="B24" s="108">
        <f>$B$9*('8. Supplemental Data'!B24)</f>
        <v>4428661</v>
      </c>
      <c r="C24" s="108">
        <f>$C$9*'8. Supplemental Data'!C24</f>
        <v>726929</v>
      </c>
      <c r="D24" s="108">
        <f>$D$9*'8. Supplemental Data'!D24</f>
        <v>8450205</v>
      </c>
      <c r="E24" s="108">
        <f t="shared" si="0"/>
        <v>13605795</v>
      </c>
    </row>
    <row r="25" spans="1:5">
      <c r="A25" s="74" t="s">
        <v>49</v>
      </c>
      <c r="B25" s="108">
        <f>$B$9*('8. Supplemental Data'!B25)</f>
        <v>7678245</v>
      </c>
      <c r="C25" s="108">
        <f>$C$9*'8. Supplemental Data'!C25</f>
        <v>2829601</v>
      </c>
      <c r="D25" s="108">
        <f>$D$9*'8. Supplemental Data'!D25</f>
        <v>16202889</v>
      </c>
      <c r="E25" s="108">
        <f t="shared" si="0"/>
        <v>26710735</v>
      </c>
    </row>
    <row r="26" spans="1:5">
      <c r="A26" s="74" t="s">
        <v>50</v>
      </c>
      <c r="B26" s="108">
        <f>$B$9*('8. Supplemental Data'!B26)</f>
        <v>385980</v>
      </c>
      <c r="C26" s="108">
        <f>$C$9*'8. Supplemental Data'!C26</f>
        <v>16542</v>
      </c>
      <c r="D26" s="108">
        <f>$D$9*'8. Supplemental Data'!D26</f>
        <v>1357363</v>
      </c>
      <c r="E26" s="108">
        <f t="shared" si="0"/>
        <v>1759885</v>
      </c>
    </row>
    <row r="27" spans="1:5">
      <c r="A27" s="74" t="s">
        <v>51</v>
      </c>
      <c r="B27" s="108">
        <f>$B$9*('8. Supplemental Data'!B27)</f>
        <v>5369717</v>
      </c>
      <c r="C27" s="108">
        <f>$C$9*'8. Supplemental Data'!C27</f>
        <v>1713016</v>
      </c>
      <c r="D27" s="108">
        <f>$D$9*'8. Supplemental Data'!D27</f>
        <v>14257366</v>
      </c>
      <c r="E27" s="108">
        <f t="shared" si="0"/>
        <v>21340099</v>
      </c>
    </row>
    <row r="28" spans="1:5">
      <c r="A28" s="74" t="s">
        <v>52</v>
      </c>
      <c r="B28" s="108">
        <f>$B$9*('8. Supplemental Data'!B28)</f>
        <v>1569652</v>
      </c>
      <c r="C28" s="108">
        <f>$C$9*'8. Supplemental Data'!C28</f>
        <v>249049</v>
      </c>
      <c r="D28" s="108">
        <f>$D$9*'8. Supplemental Data'!D28</f>
        <v>3137466</v>
      </c>
      <c r="E28" s="108">
        <f t="shared" si="0"/>
        <v>4956167</v>
      </c>
    </row>
    <row r="29" spans="1:5">
      <c r="A29" s="74" t="s">
        <v>53</v>
      </c>
      <c r="B29" s="108">
        <f>$B$9*('8. Supplemental Data'!B29)</f>
        <v>5792457</v>
      </c>
      <c r="C29" s="108">
        <f>$C$9*'8. Supplemental Data'!C29</f>
        <v>599188</v>
      </c>
      <c r="D29" s="108">
        <f>$D$9*'8. Supplemental Data'!D29</f>
        <v>11168607</v>
      </c>
      <c r="E29" s="108">
        <f t="shared" si="0"/>
        <v>17560252</v>
      </c>
    </row>
    <row r="30" spans="1:5">
      <c r="A30" s="74" t="s">
        <v>54</v>
      </c>
      <c r="B30" s="108">
        <f>$B$9*('8. Supplemental Data'!B30)</f>
        <v>7969568</v>
      </c>
      <c r="C30" s="108">
        <f>$C$9*'8. Supplemental Data'!C30</f>
        <v>533939</v>
      </c>
      <c r="D30" s="108">
        <f>$D$9*'8. Supplemental Data'!D30</f>
        <v>18112571</v>
      </c>
      <c r="E30" s="108">
        <f t="shared" si="0"/>
        <v>26616078</v>
      </c>
    </row>
    <row r="31" spans="1:5">
      <c r="A31" s="74" t="s">
        <v>55</v>
      </c>
      <c r="B31" s="108">
        <f>$B$9*('8. Supplemental Data'!B31)</f>
        <v>2672452</v>
      </c>
      <c r="C31" s="108">
        <f>$C$9*'8. Supplemental Data'!C31</f>
        <v>808720</v>
      </c>
      <c r="D31" s="108">
        <f>$D$9*'8. Supplemental Data'!D31</f>
        <v>7176471</v>
      </c>
      <c r="E31" s="108">
        <f t="shared" si="0"/>
        <v>10657643</v>
      </c>
    </row>
    <row r="32" spans="1:5">
      <c r="A32" s="74" t="s">
        <v>56</v>
      </c>
      <c r="B32" s="108">
        <f>$B$9*('8. Supplemental Data'!B32)</f>
        <v>4592243</v>
      </c>
      <c r="C32" s="108">
        <f>$C$9*'8. Supplemental Data'!C32</f>
        <v>337273</v>
      </c>
      <c r="D32" s="108">
        <f>$D$9*'8. Supplemental Data'!D32</f>
        <v>7266533</v>
      </c>
      <c r="E32" s="108">
        <f t="shared" si="0"/>
        <v>12196049</v>
      </c>
    </row>
    <row r="33" spans="1:5">
      <c r="A33" s="74" t="s">
        <v>57</v>
      </c>
      <c r="B33" s="108">
        <f>$B$9*('8. Supplemental Data'!B33)</f>
        <v>11712655</v>
      </c>
      <c r="C33" s="108">
        <f>$C$9*'8. Supplemental Data'!C33</f>
        <v>1422612</v>
      </c>
      <c r="D33" s="108">
        <f>$D$9*'8. Supplemental Data'!D33</f>
        <v>21012016</v>
      </c>
      <c r="E33" s="108">
        <f t="shared" si="0"/>
        <v>34147283</v>
      </c>
    </row>
    <row r="34" spans="1:5">
      <c r="A34" s="74" t="s">
        <v>21</v>
      </c>
      <c r="B34" s="108">
        <f>$B$9*('8. Supplemental Data'!B34)</f>
        <v>476042</v>
      </c>
      <c r="C34" s="108">
        <f>$C$9*'8. Supplemental Data'!C34</f>
        <v>263753</v>
      </c>
      <c r="D34" s="108">
        <f>$D$9*'8. Supplemental Data'!D34</f>
        <v>1698312</v>
      </c>
      <c r="E34" s="108">
        <f t="shared" si="0"/>
        <v>2438107</v>
      </c>
    </row>
    <row r="35" spans="1:5">
      <c r="A35" s="74" t="s">
        <v>22</v>
      </c>
      <c r="B35" s="108">
        <f>$B$9*('8. Supplemental Data'!B35)</f>
        <v>317974</v>
      </c>
      <c r="C35" s="108">
        <f>$C$9*'8. Supplemental Data'!C35</f>
        <v>132336</v>
      </c>
      <c r="D35" s="108">
        <f>$D$9*'8. Supplemental Data'!D35</f>
        <v>2463839</v>
      </c>
      <c r="E35" s="108">
        <f t="shared" si="0"/>
        <v>2914149</v>
      </c>
    </row>
    <row r="36" spans="1:5">
      <c r="A36" s="74" t="s">
        <v>58</v>
      </c>
      <c r="B36" s="108">
        <f>$B$9*('8. Supplemental Data'!B36)</f>
        <v>8799425</v>
      </c>
      <c r="C36" s="108">
        <f>$C$9*'8. Supplemental Data'!C36</f>
        <v>1222270</v>
      </c>
      <c r="D36" s="108">
        <f>$D$9*'8. Supplemental Data'!D36</f>
        <v>19385386</v>
      </c>
      <c r="E36" s="108">
        <f t="shared" si="0"/>
        <v>29407081</v>
      </c>
    </row>
    <row r="37" spans="1:5">
      <c r="A37" s="74" t="s">
        <v>59</v>
      </c>
      <c r="B37" s="108">
        <f>$B$9*('8. Supplemental Data'!B37)</f>
        <v>44509008</v>
      </c>
      <c r="C37" s="108">
        <f>$C$9*'8. Supplemental Data'!C37</f>
        <v>7275723</v>
      </c>
      <c r="D37" s="108">
        <f>$D$9*'8. Supplemental Data'!D37</f>
        <v>93628639</v>
      </c>
      <c r="E37" s="108">
        <f t="shared" si="0"/>
        <v>145413370</v>
      </c>
    </row>
    <row r="38" spans="1:5">
      <c r="A38" s="74" t="s">
        <v>60</v>
      </c>
      <c r="B38" s="108">
        <f>$B$9*('8. Supplemental Data'!B38)</f>
        <v>19343112</v>
      </c>
      <c r="C38" s="108">
        <f>$C$9*'8. Supplemental Data'!C38</f>
        <v>1746100</v>
      </c>
      <c r="D38" s="108">
        <f>$D$9*'8. Supplemental Data'!D38</f>
        <v>51214951</v>
      </c>
      <c r="E38" s="108">
        <f t="shared" si="0"/>
        <v>72304163</v>
      </c>
    </row>
    <row r="39" spans="1:5">
      <c r="A39" s="74" t="s">
        <v>23</v>
      </c>
      <c r="B39" s="108">
        <f>$B$9*('8. Supplemental Data'!B39)</f>
        <v>801368</v>
      </c>
      <c r="C39" s="108">
        <f>$C$9*'8. Supplemental Data'!C39</f>
        <v>414469</v>
      </c>
      <c r="D39" s="108">
        <f>$D$9*'8. Supplemental Data'!D39</f>
        <v>2206519</v>
      </c>
      <c r="E39" s="108">
        <f t="shared" si="0"/>
        <v>3422356</v>
      </c>
    </row>
    <row r="40" spans="1:5">
      <c r="A40" s="74" t="s">
        <v>61</v>
      </c>
      <c r="B40" s="108">
        <f>$B$9*('8. Supplemental Data'!B40)</f>
        <v>1248002</v>
      </c>
      <c r="C40" s="108">
        <f>$C$9*'8. Supplemental Data'!C40</f>
        <v>90062</v>
      </c>
      <c r="D40" s="108">
        <f>$D$9*'8. Supplemental Data'!D40</f>
        <v>2874632</v>
      </c>
      <c r="E40" s="108">
        <f t="shared" si="0"/>
        <v>4212696</v>
      </c>
    </row>
    <row r="41" spans="1:5">
      <c r="A41" s="74" t="s">
        <v>62</v>
      </c>
      <c r="B41" s="108">
        <f>$B$9*('8. Supplemental Data'!B41)</f>
        <v>4593162</v>
      </c>
      <c r="C41" s="108">
        <f>$C$9*'8. Supplemental Data'!C41</f>
        <v>534858</v>
      </c>
      <c r="D41" s="108">
        <f>$D$9*'8. Supplemental Data'!D41</f>
        <v>8446529</v>
      </c>
      <c r="E41" s="108">
        <f t="shared" si="0"/>
        <v>13574549</v>
      </c>
    </row>
    <row r="42" spans="1:5">
      <c r="A42" s="74" t="s">
        <v>24</v>
      </c>
      <c r="B42" s="108">
        <f>$B$9*('8. Supplemental Data'!B42)</f>
        <v>4206263</v>
      </c>
      <c r="C42" s="108">
        <f>$C$9*'8. Supplemental Data'!C42</f>
        <v>186557</v>
      </c>
      <c r="D42" s="108">
        <f>$D$9*'8. Supplemental Data'!D42</f>
        <v>8944627</v>
      </c>
      <c r="E42" s="108">
        <f t="shared" si="0"/>
        <v>13337447</v>
      </c>
    </row>
    <row r="43" spans="1:5">
      <c r="A43" s="74" t="s">
        <v>63</v>
      </c>
      <c r="B43" s="108">
        <f>$B$9*('8. Supplemental Data'!B43)</f>
        <v>1561381</v>
      </c>
      <c r="C43" s="108">
        <f>$C$9*'8. Supplemental Data'!C43</f>
        <v>299594</v>
      </c>
      <c r="D43" s="108">
        <f>$D$9*'8. Supplemental Data'!D43</f>
        <v>3478415</v>
      </c>
      <c r="E43" s="108">
        <f t="shared" si="0"/>
        <v>5339390</v>
      </c>
    </row>
    <row r="44" spans="1:5">
      <c r="A44" s="74" t="s">
        <v>64</v>
      </c>
      <c r="B44" s="108">
        <f>$B$9*('8. Supplemental Data'!B44)</f>
        <v>10497737</v>
      </c>
      <c r="C44" s="108">
        <f>$C$9*'8. Supplemental Data'!C44</f>
        <v>1387690</v>
      </c>
      <c r="D44" s="108">
        <f>$D$9*'8. Supplemental Data'!D44</f>
        <v>23088956</v>
      </c>
      <c r="E44" s="108">
        <f t="shared" si="0"/>
        <v>34974383</v>
      </c>
    </row>
    <row r="45" spans="1:5">
      <c r="A45" s="74" t="s">
        <v>65</v>
      </c>
      <c r="B45" s="108">
        <f>$B$9*('8. Supplemental Data'!B45)</f>
        <v>6019450</v>
      </c>
      <c r="C45" s="108">
        <f>$C$9*'8. Supplemental Data'!C45</f>
        <v>497179</v>
      </c>
      <c r="D45" s="108">
        <f>$D$9*'8. Supplemental Data'!D45</f>
        <v>12866000</v>
      </c>
      <c r="E45" s="108">
        <f t="shared" si="0"/>
        <v>19382629</v>
      </c>
    </row>
    <row r="46" spans="1:5">
      <c r="A46" s="74" t="s">
        <v>66</v>
      </c>
      <c r="B46" s="108">
        <f>$B$9*('8. Supplemental Data'!B46)</f>
        <v>1337145</v>
      </c>
      <c r="C46" s="108">
        <f>$C$9*'8. Supplemental Data'!C46</f>
        <v>313379</v>
      </c>
      <c r="D46" s="108">
        <f>$D$9*'8. Supplemental Data'!D46</f>
        <v>3809255</v>
      </c>
      <c r="E46" s="108">
        <f t="shared" si="0"/>
        <v>5459779</v>
      </c>
    </row>
    <row r="47" spans="1:5">
      <c r="A47" s="74" t="s">
        <v>67</v>
      </c>
      <c r="B47" s="108">
        <f>$B$9*('8. Supplemental Data'!B47)</f>
        <v>10678780</v>
      </c>
      <c r="C47" s="108">
        <f>$C$9*'8. Supplemental Data'!C47</f>
        <v>2011691</v>
      </c>
      <c r="D47" s="108">
        <f>$D$9*'8. Supplemental Data'!D47</f>
        <v>24709153</v>
      </c>
      <c r="E47" s="108">
        <f t="shared" si="0"/>
        <v>37399624</v>
      </c>
    </row>
    <row r="48" spans="1:5">
      <c r="A48" s="74" t="s">
        <v>68</v>
      </c>
      <c r="B48" s="108">
        <f>$B$9*('8. Supplemental Data'!B48)</f>
        <v>1485104</v>
      </c>
      <c r="C48" s="108">
        <f>$C$9*'8. Supplemental Data'!C48</f>
        <v>138769</v>
      </c>
      <c r="D48" s="108">
        <f>$D$9*'8. Supplemental Data'!D48</f>
        <v>3841420</v>
      </c>
      <c r="E48" s="108">
        <f t="shared" si="0"/>
        <v>5465293</v>
      </c>
    </row>
    <row r="49" spans="1:5">
      <c r="A49" s="74" t="s">
        <v>69</v>
      </c>
      <c r="B49" s="108">
        <f>$B$9*('8. Supplemental Data'!B49)</f>
        <v>242616</v>
      </c>
      <c r="C49" s="108">
        <f>$C$9*'8. Supplemental Data'!C49</f>
        <v>22056</v>
      </c>
      <c r="D49" s="108">
        <f>$D$9*'8. Supplemental Data'!D49</f>
        <v>2912311</v>
      </c>
      <c r="E49" s="108">
        <f t="shared" si="0"/>
        <v>3176983</v>
      </c>
    </row>
    <row r="50" spans="1:5">
      <c r="A50" s="74" t="s">
        <v>70</v>
      </c>
      <c r="B50" s="108">
        <f>$B$9*('8. Supplemental Data'!B50)</f>
        <v>4287135</v>
      </c>
      <c r="C50" s="108">
        <f>$C$9*'8. Supplemental Data'!C50</f>
        <v>629515</v>
      </c>
      <c r="D50" s="108">
        <f>$D$9*'8. Supplemental Data'!D50</f>
        <v>13087479</v>
      </c>
      <c r="E50" s="108">
        <f t="shared" si="0"/>
        <v>18004129</v>
      </c>
    </row>
    <row r="51" spans="1:5">
      <c r="A51" s="74" t="s">
        <v>71</v>
      </c>
      <c r="B51" s="108">
        <f>$B$9*('8. Supplemental Data'!B51)</f>
        <v>8735095</v>
      </c>
      <c r="C51" s="108">
        <f>$C$9*'8. Supplemental Data'!C51</f>
        <v>1023766</v>
      </c>
      <c r="D51" s="108">
        <f>$D$9*'8. Supplemental Data'!D51</f>
        <v>19368844</v>
      </c>
      <c r="E51" s="108">
        <f t="shared" si="0"/>
        <v>29127705</v>
      </c>
    </row>
    <row r="52" spans="1:5">
      <c r="A52" s="74" t="s">
        <v>72</v>
      </c>
      <c r="B52" s="108">
        <f>$B$9*('8. Supplemental Data'!B52)</f>
        <v>7050568</v>
      </c>
      <c r="C52" s="108">
        <f>$C$9*'8. Supplemental Data'!C52</f>
        <v>468690</v>
      </c>
      <c r="D52" s="108">
        <f>$D$9*'8. Supplemental Data'!D52</f>
        <v>14673673</v>
      </c>
      <c r="E52" s="108">
        <f t="shared" si="0"/>
        <v>22192931</v>
      </c>
    </row>
    <row r="53" spans="1:5">
      <c r="A53" s="74" t="s">
        <v>73</v>
      </c>
      <c r="B53" s="108">
        <f>$B$9*('8. Supplemental Data'!B53)</f>
        <v>4951572</v>
      </c>
      <c r="C53" s="108">
        <f>$C$9*'8. Supplemental Data'!C53</f>
        <v>2168840</v>
      </c>
      <c r="D53" s="108">
        <f>$D$9*'8. Supplemental Data'!D53</f>
        <v>17739457</v>
      </c>
      <c r="E53" s="108">
        <f t="shared" si="0"/>
        <v>24859869</v>
      </c>
    </row>
    <row r="54" spans="1:5">
      <c r="A54" s="74" t="s">
        <v>74</v>
      </c>
      <c r="B54" s="108">
        <f>$B$9*('8. Supplemental Data'!B54)</f>
        <v>1964822</v>
      </c>
      <c r="C54" s="108">
        <f>$C$9*'8. Supplemental Data'!C54</f>
        <v>249968</v>
      </c>
      <c r="D54" s="108">
        <f>$D$9*'8. Supplemental Data'!D54</f>
        <v>3421437</v>
      </c>
      <c r="E54" s="108">
        <f t="shared" si="0"/>
        <v>5636227</v>
      </c>
    </row>
    <row r="55" spans="1:5">
      <c r="A55" s="74" t="s">
        <v>75</v>
      </c>
      <c r="B55" s="108">
        <f>$B$9*('8. Supplemental Data'!B55)</f>
        <v>4782476</v>
      </c>
      <c r="C55" s="108">
        <f>$C$9*'8. Supplemental Data'!C55</f>
        <v>240778</v>
      </c>
      <c r="D55" s="108">
        <f>$D$9*'8. Supplemental Data'!D55</f>
        <v>11427765</v>
      </c>
      <c r="E55" s="108">
        <f t="shared" si="0"/>
        <v>16451019</v>
      </c>
    </row>
    <row r="56" spans="1:5">
      <c r="A56" s="74" t="s">
        <v>76</v>
      </c>
      <c r="B56" s="108">
        <f>$B$9*('8. Supplemental Data'!B56)</f>
        <v>12859567</v>
      </c>
      <c r="C56" s="108">
        <f>$C$9*'8. Supplemental Data'!C56</f>
        <v>1338983</v>
      </c>
      <c r="D56" s="108">
        <f>$D$9*'8. Supplemental Data'!D56</f>
        <v>26706140</v>
      </c>
      <c r="E56" s="108">
        <f t="shared" si="0"/>
        <v>40904690</v>
      </c>
    </row>
    <row r="57" spans="1:5">
      <c r="A57" s="74" t="s">
        <v>77</v>
      </c>
      <c r="B57" s="108">
        <f>$B$9*('8. Supplemental Data'!B57)</f>
        <v>5629794</v>
      </c>
      <c r="C57" s="108">
        <f>$C$9*'8. Supplemental Data'!C57</f>
        <v>881321</v>
      </c>
      <c r="D57" s="108">
        <f>$D$9*'8. Supplemental Data'!D57</f>
        <v>15463094</v>
      </c>
      <c r="E57" s="108">
        <f t="shared" si="0"/>
        <v>21974209</v>
      </c>
    </row>
    <row r="58" spans="1:5">
      <c r="A58" s="74" t="s">
        <v>78</v>
      </c>
      <c r="B58" s="108">
        <f>$B$9*('8. Supplemental Data'!B58)</f>
        <v>12996498</v>
      </c>
      <c r="C58" s="108">
        <f>$C$9*'8. Supplemental Data'!C58</f>
        <v>1547596</v>
      </c>
      <c r="D58" s="108">
        <f>$D$9*'8. Supplemental Data'!D58</f>
        <v>31553865</v>
      </c>
      <c r="E58" s="108">
        <f t="shared" si="0"/>
        <v>46097959</v>
      </c>
    </row>
    <row r="59" spans="1:5">
      <c r="A59" s="74" t="s">
        <v>25</v>
      </c>
      <c r="B59" s="108">
        <f>$B$9*('8. Supplemental Data'!B59)</f>
        <v>4168584</v>
      </c>
      <c r="C59" s="108">
        <f>$C$9*'8. Supplemental Data'!C59</f>
        <v>599188</v>
      </c>
      <c r="D59" s="108">
        <f>$D$9*'8. Supplemental Data'!D59</f>
        <v>12074741</v>
      </c>
      <c r="E59" s="108">
        <f t="shared" si="0"/>
        <v>16842513</v>
      </c>
    </row>
    <row r="60" spans="1:5">
      <c r="A60" s="74" t="s">
        <v>79</v>
      </c>
      <c r="B60" s="108">
        <f>$B$9*('8. Supplemental Data'!B60)</f>
        <v>6110431</v>
      </c>
      <c r="C60" s="108">
        <f>$C$9*'8. Supplemental Data'!C60</f>
        <v>649733</v>
      </c>
      <c r="D60" s="108">
        <f>$D$9*'8. Supplemental Data'!D60</f>
        <v>14872177</v>
      </c>
      <c r="E60" s="108">
        <f t="shared" si="0"/>
        <v>21632341</v>
      </c>
    </row>
    <row r="61" spans="1:5">
      <c r="A61" s="74" t="s">
        <v>80</v>
      </c>
      <c r="B61" s="108">
        <f>$B$9*('8. Supplemental Data'!B61)</f>
        <v>4367088</v>
      </c>
      <c r="C61" s="108">
        <f>$C$9*'8. Supplemental Data'!C61</f>
        <v>675465</v>
      </c>
      <c r="D61" s="108">
        <f>$D$9*'8. Supplemental Data'!D61</f>
        <v>10380105</v>
      </c>
      <c r="E61" s="108">
        <f t="shared" si="0"/>
        <v>15422658</v>
      </c>
    </row>
    <row r="62" spans="1:5">
      <c r="A62" s="74" t="s">
        <v>81</v>
      </c>
      <c r="B62" s="108">
        <f>$B$9*('8. Supplemental Data'!B62)</f>
        <v>2186301</v>
      </c>
      <c r="C62" s="108">
        <f>$C$9*'8. Supplemental Data'!C62</f>
        <v>265591</v>
      </c>
      <c r="D62" s="108">
        <f>$D$9*'8. Supplemental Data'!D62</f>
        <v>4820155</v>
      </c>
      <c r="E62" s="108">
        <f t="shared" si="0"/>
        <v>7272047</v>
      </c>
    </row>
    <row r="63" spans="1:5">
      <c r="A63" s="74" t="s">
        <v>82</v>
      </c>
      <c r="B63" s="108">
        <f>$B$9*('8. Supplemental Data'!B63)</f>
        <v>3570315</v>
      </c>
      <c r="C63" s="108">
        <f>$C$9*'8. Supplemental Data'!C63</f>
        <v>757256</v>
      </c>
      <c r="D63" s="108">
        <f>$D$9*'8. Supplemental Data'!D63</f>
        <v>11234775</v>
      </c>
      <c r="E63" s="108">
        <f t="shared" si="0"/>
        <v>15562346</v>
      </c>
    </row>
    <row r="64" spans="1:5" s="219" customFormat="1">
      <c r="A64" s="214" t="s">
        <v>83</v>
      </c>
      <c r="B64" s="216">
        <f>$B$9*('8. Supplemental Data'!B64)</f>
        <v>3849691</v>
      </c>
      <c r="C64" s="216">
        <f>$C$9*'8. Supplemental Data'!C64</f>
        <v>465933</v>
      </c>
      <c r="D64" s="216">
        <f>$D$9*'8. Supplemental Data'!D64</f>
        <v>9122913</v>
      </c>
      <c r="E64" s="216">
        <f t="shared" si="0"/>
        <v>13438537</v>
      </c>
    </row>
    <row r="65" spans="1:5">
      <c r="A65" s="74" t="s">
        <v>84</v>
      </c>
      <c r="B65" s="108">
        <f>$B$9*('8. Supplemental Data'!B65)</f>
        <v>4332166</v>
      </c>
      <c r="C65" s="108">
        <f>$C$9*'8. Supplemental Data'!C65</f>
        <v>609297</v>
      </c>
      <c r="D65" s="108">
        <f>$D$9*'8. Supplemental Data'!D65</f>
        <v>10761490</v>
      </c>
      <c r="E65" s="108">
        <f t="shared" si="0"/>
        <v>15702953</v>
      </c>
    </row>
    <row r="66" spans="1:5">
      <c r="A66" s="74" t="s">
        <v>27</v>
      </c>
      <c r="B66" s="108">
        <f>$B$9*('8. Supplemental Data'!B66)</f>
        <v>7385084</v>
      </c>
      <c r="C66" s="108">
        <f>$C$9*'8. Supplemental Data'!C66</f>
        <v>1260868</v>
      </c>
      <c r="D66" s="108">
        <f>$D$9*'8. Supplemental Data'!D66</f>
        <v>18633644</v>
      </c>
      <c r="E66" s="108">
        <f t="shared" si="0"/>
        <v>27279596</v>
      </c>
    </row>
    <row r="67" spans="1:5">
      <c r="A67" s="74" t="s">
        <v>85</v>
      </c>
      <c r="B67" s="108">
        <f>$B$9*('8. Supplemental Data'!B67)</f>
        <v>5269546</v>
      </c>
      <c r="C67" s="108">
        <f>$C$9*'8. Supplemental Data'!C67</f>
        <v>476042</v>
      </c>
      <c r="D67" s="108">
        <f>$D$9*'8. Supplemental Data'!D67</f>
        <v>9558519</v>
      </c>
      <c r="E67" s="108">
        <f t="shared" si="0"/>
        <v>15304107</v>
      </c>
    </row>
    <row r="68" spans="1:5">
      <c r="A68" s="74" t="s">
        <v>86</v>
      </c>
      <c r="B68" s="108">
        <f>$B$9*('8. Supplemental Data'!B68)</f>
        <v>3489443</v>
      </c>
      <c r="C68" s="108">
        <f>$C$9*'8. Supplemental Data'!C68</f>
        <v>157149</v>
      </c>
      <c r="D68" s="108">
        <f>$D$9*'8. Supplemental Data'!D68</f>
        <v>5846678</v>
      </c>
      <c r="E68" s="108">
        <f t="shared" si="0"/>
        <v>9493270</v>
      </c>
    </row>
    <row r="69" spans="1:5">
      <c r="A69" s="74" t="s">
        <v>87</v>
      </c>
      <c r="B69" s="108">
        <f>$B$9*('8. Supplemental Data'!B69)</f>
        <v>5396368</v>
      </c>
      <c r="C69" s="108">
        <f>$C$9*'8. Supplemental Data'!C69</f>
        <v>639624</v>
      </c>
      <c r="D69" s="108">
        <f>$D$9*'8. Supplemental Data'!D69</f>
        <v>10985726</v>
      </c>
      <c r="E69" s="108">
        <f t="shared" si="0"/>
        <v>17021718</v>
      </c>
    </row>
    <row r="70" spans="1:5">
      <c r="A70" s="74" t="s">
        <v>88</v>
      </c>
      <c r="B70" s="108">
        <f>$B$9*('8. Supplemental Data'!B70)</f>
        <v>760013</v>
      </c>
      <c r="C70" s="108">
        <f>$C$9*'8. Supplemental Data'!C70</f>
        <v>22975</v>
      </c>
      <c r="D70" s="108">
        <f>$D$9*'8. Supplemental Data'!D70</f>
        <v>1198376</v>
      </c>
      <c r="E70" s="108">
        <f t="shared" si="0"/>
        <v>1981364</v>
      </c>
    </row>
    <row r="71" spans="1:5">
      <c r="A71" s="74" t="s">
        <v>89</v>
      </c>
      <c r="B71" s="108">
        <f>$B$9*('8. Supplemental Data'!B71)</f>
        <v>2043856</v>
      </c>
      <c r="C71" s="108">
        <f>$C$9*'8. Supplemental Data'!C71</f>
        <v>36760</v>
      </c>
      <c r="D71" s="108">
        <f>$D$9*'8. Supplemental Data'!D71</f>
        <v>6042425</v>
      </c>
      <c r="E71" s="108">
        <f t="shared" si="0"/>
        <v>8123041</v>
      </c>
    </row>
    <row r="72" spans="1:5">
      <c r="A72" s="74" t="s">
        <v>90</v>
      </c>
      <c r="B72" s="108">
        <f>$B$9*('8. Supplemental Data'!B72)</f>
        <v>3335970</v>
      </c>
      <c r="C72" s="108">
        <f>$C$9*'8. Supplemental Data'!C72</f>
        <v>902458</v>
      </c>
      <c r="D72" s="108">
        <f>$D$9*'8. Supplemental Data'!D72</f>
        <v>9591603</v>
      </c>
      <c r="E72" s="108">
        <f t="shared" si="0"/>
        <v>13830031</v>
      </c>
    </row>
    <row r="73" spans="1:5">
      <c r="A73" s="74" t="s">
        <v>91</v>
      </c>
      <c r="B73" s="108">
        <f>$B$9*('8. Supplemental Data'!B73)</f>
        <v>5579249</v>
      </c>
      <c r="C73" s="108">
        <f>$C$9*'8. Supplemental Data'!C73</f>
        <v>1291195</v>
      </c>
      <c r="D73" s="108">
        <f>$D$9*'8. Supplemental Data'!D73</f>
        <v>14915370</v>
      </c>
      <c r="E73" s="108">
        <f t="shared" si="0"/>
        <v>21785814</v>
      </c>
    </row>
    <row r="74" spans="1:5">
      <c r="A74" s="74" t="s">
        <v>92</v>
      </c>
      <c r="B74" s="108">
        <f>$B$9*('8. Supplemental Data'!B74)</f>
        <v>6236334</v>
      </c>
      <c r="C74" s="108">
        <f>$C$9*'8. Supplemental Data'!C74</f>
        <v>611135</v>
      </c>
      <c r="D74" s="108">
        <f>$D$9*'8. Supplemental Data'!D74</f>
        <v>15188313</v>
      </c>
      <c r="E74" s="108">
        <f t="shared" si="0"/>
        <v>22035782</v>
      </c>
    </row>
    <row r="75" spans="1:5">
      <c r="A75" s="74" t="s">
        <v>93</v>
      </c>
      <c r="B75" s="108">
        <f>$B$9*('8. Supplemental Data'!B75)</f>
        <v>14351104</v>
      </c>
      <c r="C75" s="108">
        <f>$C$9*'8. Supplemental Data'!C75</f>
        <v>1750695</v>
      </c>
      <c r="D75" s="108">
        <f>$D$9*'8. Supplemental Data'!D75</f>
        <v>29135057</v>
      </c>
      <c r="E75" s="108">
        <f t="shared" si="0"/>
        <v>45236856</v>
      </c>
    </row>
    <row r="76" spans="1:5">
      <c r="A76" s="74" t="s">
        <v>94</v>
      </c>
      <c r="B76" s="108">
        <f>$B$9*('8. Supplemental Data'!B76)</f>
        <v>8602759</v>
      </c>
      <c r="C76" s="108">
        <f>$C$9*'8. Supplemental Data'!C76</f>
        <v>1032037</v>
      </c>
      <c r="D76" s="108">
        <f>$D$9*'8. Supplemental Data'!D76</f>
        <v>20756534</v>
      </c>
      <c r="E76" s="108">
        <f t="shared" ref="E76:E82" si="1">SUM(B76,C76,D76)</f>
        <v>30391330</v>
      </c>
    </row>
    <row r="77" spans="1:5">
      <c r="A77" s="74" t="s">
        <v>95</v>
      </c>
      <c r="B77" s="108">
        <f>$B$9*('8. Supplemental Data'!B77)</f>
        <v>6607610</v>
      </c>
      <c r="C77" s="108">
        <f>$C$9*'8. Supplemental Data'!C77</f>
        <v>323488</v>
      </c>
      <c r="D77" s="108">
        <f>$D$9*'8. Supplemental Data'!D77</f>
        <v>11099682</v>
      </c>
      <c r="E77" s="108">
        <f t="shared" si="1"/>
        <v>18030780</v>
      </c>
    </row>
    <row r="78" spans="1:5">
      <c r="A78" s="74" t="s">
        <v>96</v>
      </c>
      <c r="B78" s="108">
        <f>$B$9*('8. Supplemental Data'!B78)</f>
        <v>2960099</v>
      </c>
      <c r="C78" s="108">
        <f>$C$9*'8. Supplemental Data'!C78</f>
        <v>347382</v>
      </c>
      <c r="D78" s="108">
        <f>$D$9*'8. Supplemental Data'!D78</f>
        <v>5657364</v>
      </c>
      <c r="E78" s="108">
        <f t="shared" si="1"/>
        <v>8964845</v>
      </c>
    </row>
    <row r="79" spans="1:5">
      <c r="A79" s="74" t="s">
        <v>29</v>
      </c>
      <c r="B79" s="108">
        <f>$B$9*('8. Supplemental Data'!B79)</f>
        <v>1230541</v>
      </c>
      <c r="C79" s="108">
        <f>$C$9*'8. Supplemental Data'!C79</f>
        <v>113956</v>
      </c>
      <c r="D79" s="108">
        <f>$D$9*'8. Supplemental Data'!D79</f>
        <v>2779056</v>
      </c>
      <c r="E79" s="108">
        <f t="shared" si="1"/>
        <v>4123553</v>
      </c>
    </row>
    <row r="80" spans="1:5">
      <c r="A80" s="74" t="s">
        <v>97</v>
      </c>
      <c r="B80" s="108">
        <f>$B$9*('8. Supplemental Data'!B80)</f>
        <v>2605365</v>
      </c>
      <c r="C80" s="108">
        <f>$C$9*'8. Supplemental Data'!C80</f>
        <v>314298</v>
      </c>
      <c r="D80" s="108">
        <f>$D$9*'8. Supplemental Data'!D80</f>
        <v>6466084</v>
      </c>
      <c r="E80" s="108">
        <f t="shared" si="1"/>
        <v>9385747</v>
      </c>
    </row>
    <row r="81" spans="1:9">
      <c r="A81" s="74" t="s">
        <v>98</v>
      </c>
      <c r="B81" s="108">
        <f>$B$9*('8. Supplemental Data'!B81)</f>
        <v>8097309</v>
      </c>
      <c r="C81" s="108">
        <f>$C$9*'8. Supplemental Data'!C81</f>
        <v>839966</v>
      </c>
      <c r="D81" s="108">
        <f>$D$9*'8. Supplemental Data'!D81</f>
        <v>16616439</v>
      </c>
      <c r="E81" s="108">
        <f t="shared" si="1"/>
        <v>25553714</v>
      </c>
    </row>
    <row r="82" spans="1:9">
      <c r="A82" s="74" t="s">
        <v>99</v>
      </c>
      <c r="B82" s="109">
        <f>$B$9*('8. Supplemental Data'!B82)</f>
        <v>4047276</v>
      </c>
      <c r="C82" s="109">
        <f>$C$9*'8. Supplemental Data'!C82</f>
        <v>351058</v>
      </c>
      <c r="D82" s="109">
        <f>$D$9*'8. Supplemental Data'!D82</f>
        <v>7532124</v>
      </c>
      <c r="E82" s="109">
        <f t="shared" si="1"/>
        <v>11930458</v>
      </c>
    </row>
    <row r="83" spans="1:9" s="5" customFormat="1">
      <c r="A83" s="81" t="s">
        <v>100</v>
      </c>
      <c r="B83" s="94">
        <f>SUM(B11:B82)</f>
        <v>416772933</v>
      </c>
      <c r="C83" s="94">
        <f>SUM(C11:C82)</f>
        <v>57902514</v>
      </c>
      <c r="D83" s="94">
        <f>SUM(D11:D82)</f>
        <v>939203296</v>
      </c>
      <c r="E83" s="85">
        <f>SUM(E11:E82)</f>
        <v>1413878743</v>
      </c>
      <c r="F83" s="6"/>
      <c r="G83" s="6"/>
      <c r="H83" s="6"/>
      <c r="I83" s="6"/>
    </row>
    <row r="84" spans="1:9">
      <c r="B84" s="1"/>
      <c r="C84" s="7"/>
    </row>
    <row r="87" spans="1:9">
      <c r="C87" s="7"/>
    </row>
  </sheetData>
  <customSheetViews>
    <customSheetView guid="{C0575C55-AE14-4D4D-A2FB-D0CE01AB3D40}">
      <pane ySplit="3" topLeftCell="A4" activePane="bottomLeft" state="frozen"/>
      <selection pane="bottomLeft" sqref="A1:F1"/>
      <pageMargins left="0.7" right="0.7" top="0.75" bottom="0.75" header="0.3" footer="0.3"/>
    </customSheetView>
    <customSheetView guid="{E5E65F53-7CC3-4AEF-9217-01FBF193C535}" fitToPage="1">
      <pane ySplit="3" topLeftCell="A47" activePane="bottomLeft" state="frozen"/>
      <selection pane="bottomLeft" activeCell="D26" sqref="D26"/>
      <pageMargins left="0.25" right="0.25" top="0.75" bottom="0.75" header="0.3" footer="0.3"/>
      <pageSetup scale="98" fitToHeight="0" orientation="portrait" verticalDpi="0" r:id="rId1"/>
    </customSheetView>
  </customSheetViews>
  <printOptions headings="1"/>
  <pageMargins left="0.25" right="0.25" top="0.75" bottom="0.75" header="0.3" footer="0.3"/>
  <pageSetup scale="94" fitToHeight="0" orientation="portrait" r:id="rId2"/>
  <headerFooter>
    <oddHeader>&amp;LCalifornia Community Colleges&amp;12
2018-19 Student Centered Funding Formula&amp;RSimulations
July 17, 2018</oddHeader>
    <oddFooter>&amp;L&amp;A&amp;RPage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D90"/>
  <sheetViews>
    <sheetView topLeftCell="A6" zoomScaleNormal="100" workbookViewId="0">
      <pane xSplit="1" ySplit="5" topLeftCell="B52" activePane="bottomRight" state="frozen"/>
      <selection activeCell="A6" sqref="A6"/>
      <selection pane="topRight" activeCell="B6" sqref="B6"/>
      <selection pane="bottomLeft" activeCell="A11" sqref="A11"/>
      <selection pane="bottomRight" activeCell="A8" sqref="A8"/>
    </sheetView>
  </sheetViews>
  <sheetFormatPr defaultRowHeight="15"/>
  <cols>
    <col min="1" max="1" width="27.85546875" customWidth="1"/>
    <col min="2" max="2" width="1.7109375" style="115" customWidth="1"/>
    <col min="3" max="4" width="17.42578125" bestFit="1" customWidth="1"/>
    <col min="5" max="5" width="17.28515625" bestFit="1" customWidth="1"/>
    <col min="6" max="6" width="19.28515625" customWidth="1"/>
    <col min="7" max="7" width="20.7109375" customWidth="1"/>
    <col min="8" max="8" width="22.85546875" customWidth="1"/>
    <col min="9" max="9" width="14.42578125" bestFit="1" customWidth="1"/>
    <col min="10" max="10" width="13.7109375" style="5" bestFit="1" customWidth="1"/>
    <col min="11" max="11" width="1.7109375" style="115" customWidth="1"/>
    <col min="12" max="12" width="17.7109375" customWidth="1"/>
    <col min="13" max="13" width="17.42578125" bestFit="1" customWidth="1"/>
    <col min="14" max="14" width="17.28515625" bestFit="1" customWidth="1"/>
    <col min="15" max="15" width="16.42578125" bestFit="1" customWidth="1"/>
    <col min="16" max="16" width="12.5703125" bestFit="1" customWidth="1"/>
    <col min="17" max="17" width="16.140625" bestFit="1" customWidth="1"/>
    <col min="18" max="18" width="14.42578125" bestFit="1" customWidth="1"/>
    <col min="19" max="19" width="13.5703125" style="5" bestFit="1" customWidth="1"/>
    <col min="20" max="20" width="1.7109375" style="115" customWidth="1"/>
    <col min="21" max="21" width="16.140625" style="5" customWidth="1"/>
    <col min="22" max="22" width="17.5703125" bestFit="1" customWidth="1"/>
    <col min="23" max="23" width="12.5703125" bestFit="1" customWidth="1"/>
    <col min="24" max="24" width="16.5703125" bestFit="1" customWidth="1"/>
    <col min="25" max="25" width="12.7109375" bestFit="1" customWidth="1"/>
    <col min="26" max="26" width="16.140625" customWidth="1"/>
    <col min="27" max="27" width="14.5703125" bestFit="1" customWidth="1"/>
    <col min="28" max="28" width="12.7109375" style="2" bestFit="1" customWidth="1"/>
    <col min="29" max="29" width="2.28515625" style="115" customWidth="1"/>
    <col min="30" max="30" width="13.7109375" bestFit="1" customWidth="1"/>
  </cols>
  <sheetData>
    <row r="1" spans="1:30" s="2" customFormat="1" hidden="1">
      <c r="B1" s="115"/>
      <c r="J1" s="5"/>
      <c r="K1" s="115"/>
      <c r="S1" s="5"/>
      <c r="T1" s="115"/>
      <c r="U1" s="5"/>
      <c r="AC1" s="115"/>
    </row>
    <row r="2" spans="1:30" s="2" customFormat="1" hidden="1">
      <c r="B2" s="115"/>
      <c r="J2" s="5"/>
      <c r="K2" s="115"/>
      <c r="S2" s="5"/>
      <c r="T2" s="115"/>
      <c r="U2" s="5"/>
      <c r="AC2" s="115"/>
    </row>
    <row r="3" spans="1:30" s="2" customFormat="1" hidden="1">
      <c r="B3" s="115"/>
      <c r="J3" s="5"/>
      <c r="K3" s="115"/>
      <c r="S3" s="5"/>
      <c r="T3" s="115"/>
      <c r="U3" s="5"/>
      <c r="AC3" s="115"/>
    </row>
    <row r="4" spans="1:30" s="2" customFormat="1" hidden="1">
      <c r="B4" s="115"/>
      <c r="J4" s="5"/>
      <c r="K4" s="115"/>
      <c r="S4" s="5"/>
      <c r="T4" s="115"/>
      <c r="U4" s="5"/>
      <c r="AC4" s="115"/>
    </row>
    <row r="5" spans="1:30" s="2" customFormat="1" hidden="1">
      <c r="B5" s="115"/>
      <c r="J5" s="5"/>
      <c r="K5" s="115"/>
      <c r="S5" s="5"/>
      <c r="T5" s="115"/>
      <c r="U5" s="5"/>
      <c r="AC5" s="115"/>
    </row>
    <row r="6" spans="1:30" s="9" customFormat="1" ht="30" customHeight="1">
      <c r="A6" s="117" t="s">
        <v>177</v>
      </c>
      <c r="B6" s="116"/>
      <c r="D6" s="12"/>
      <c r="E6" s="12"/>
      <c r="J6" s="12"/>
      <c r="K6" s="116"/>
      <c r="S6" s="12"/>
      <c r="T6" s="116"/>
      <c r="U6" s="12"/>
      <c r="AC6" s="116"/>
    </row>
    <row r="7" spans="1:30" s="10" customFormat="1" ht="30.75" customHeight="1">
      <c r="B7" s="118"/>
      <c r="C7" s="129" t="s">
        <v>179</v>
      </c>
      <c r="D7" s="209"/>
      <c r="E7" s="209"/>
      <c r="F7" s="209"/>
      <c r="G7" s="209"/>
      <c r="H7" s="209"/>
      <c r="I7" s="209"/>
      <c r="J7" s="210"/>
      <c r="K7" s="118"/>
      <c r="L7" s="129" t="s">
        <v>299</v>
      </c>
      <c r="M7" s="130"/>
      <c r="N7" s="130"/>
      <c r="O7" s="130"/>
      <c r="P7" s="130"/>
      <c r="Q7" s="130"/>
      <c r="R7" s="130"/>
      <c r="S7" s="131"/>
      <c r="T7" s="118"/>
      <c r="U7" s="129" t="s">
        <v>182</v>
      </c>
      <c r="V7" s="132"/>
      <c r="W7" s="132"/>
      <c r="X7" s="132"/>
      <c r="Y7" s="132"/>
      <c r="Z7" s="132"/>
      <c r="AA7" s="132"/>
      <c r="AB7" s="133"/>
      <c r="AC7" s="119"/>
      <c r="AD7" s="119"/>
    </row>
    <row r="8" spans="1:30" s="211" customFormat="1" ht="60">
      <c r="A8" s="180" t="s">
        <v>34</v>
      </c>
      <c r="B8" s="123"/>
      <c r="C8" s="212" t="s">
        <v>133</v>
      </c>
      <c r="D8" s="212" t="s">
        <v>134</v>
      </c>
      <c r="E8" s="212" t="s">
        <v>262</v>
      </c>
      <c r="F8" s="212" t="s">
        <v>135</v>
      </c>
      <c r="G8" s="212" t="s">
        <v>107</v>
      </c>
      <c r="H8" s="212" t="s">
        <v>136</v>
      </c>
      <c r="I8" s="212" t="s">
        <v>115</v>
      </c>
      <c r="J8" s="128" t="s">
        <v>180</v>
      </c>
      <c r="K8" s="123"/>
      <c r="L8" s="212" t="s">
        <v>133</v>
      </c>
      <c r="M8" s="212" t="s">
        <v>134</v>
      </c>
      <c r="N8" s="212" t="s">
        <v>262</v>
      </c>
      <c r="O8" s="212" t="s">
        <v>135</v>
      </c>
      <c r="P8" s="212" t="s">
        <v>107</v>
      </c>
      <c r="Q8" s="212" t="s">
        <v>136</v>
      </c>
      <c r="R8" s="212" t="s">
        <v>115</v>
      </c>
      <c r="S8" s="128" t="s">
        <v>181</v>
      </c>
      <c r="T8" s="123"/>
      <c r="U8" s="212" t="s">
        <v>133</v>
      </c>
      <c r="V8" s="212" t="s">
        <v>134</v>
      </c>
      <c r="W8" s="212" t="s">
        <v>262</v>
      </c>
      <c r="X8" s="212" t="s">
        <v>135</v>
      </c>
      <c r="Y8" s="212" t="s">
        <v>107</v>
      </c>
      <c r="Z8" s="212" t="s">
        <v>136</v>
      </c>
      <c r="AA8" s="212" t="s">
        <v>115</v>
      </c>
      <c r="AB8" s="128" t="s">
        <v>183</v>
      </c>
      <c r="AC8" s="123"/>
      <c r="AD8" s="147" t="s">
        <v>137</v>
      </c>
    </row>
    <row r="9" spans="1:30" s="67" customFormat="1">
      <c r="A9" s="125" t="s">
        <v>178</v>
      </c>
      <c r="B9" s="120"/>
      <c r="C9" s="126">
        <f>'10. Systemwide Detail'!B35*'10. Systemwide Detail'!B25</f>
        <v>1320</v>
      </c>
      <c r="D9" s="126">
        <f>'10. Systemwide Detail'!B35*'10. Systemwide Detail'!B26</f>
        <v>1760</v>
      </c>
      <c r="E9" s="126">
        <f>'10. Systemwide Detail'!B35*'10. Systemwide Detail'!B27</f>
        <v>880</v>
      </c>
      <c r="F9" s="126">
        <f>'10. Systemwide Detail'!B35*'10. Systemwide Detail'!B28</f>
        <v>440</v>
      </c>
      <c r="G9" s="126">
        <f>'10. Systemwide Detail'!B35*'10. Systemwide Detail'!B29</f>
        <v>660</v>
      </c>
      <c r="H9" s="126">
        <f>'10. Systemwide Detail'!B35*'10. Systemwide Detail'!B30</f>
        <v>880</v>
      </c>
      <c r="I9" s="126">
        <f>'10. Systemwide Detail'!B35*'10. Systemwide Detail'!B31</f>
        <v>440</v>
      </c>
      <c r="J9" s="126"/>
      <c r="K9" s="120"/>
      <c r="L9" s="126">
        <f>'10. Systemwide Detail'!B57*'10. Systemwide Detail'!B39</f>
        <v>499.5</v>
      </c>
      <c r="M9" s="126">
        <f>'10. Systemwide Detail'!B57*'10. Systemwide Detail'!B40</f>
        <v>666</v>
      </c>
      <c r="N9" s="126">
        <f>'10. Systemwide Detail'!B57*'10. Systemwide Detail'!B41</f>
        <v>333</v>
      </c>
      <c r="O9" s="126">
        <f>'10. Systemwide Detail'!B57*'10. Systemwide Detail'!B42</f>
        <v>166.5</v>
      </c>
      <c r="P9" s="126">
        <f>'10. Systemwide Detail'!B57*'10. Systemwide Detail'!B43</f>
        <v>249.75</v>
      </c>
      <c r="Q9" s="126">
        <f>'10. Systemwide Detail'!B57*'10. Systemwide Detail'!B44</f>
        <v>333</v>
      </c>
      <c r="R9" s="126">
        <f>'10. Systemwide Detail'!B57*'10. Systemwide Detail'!B45</f>
        <v>166.5</v>
      </c>
      <c r="S9" s="126"/>
      <c r="T9" s="122"/>
      <c r="U9" s="126">
        <f>'10. Systemwide Detail'!B57*'10. Systemwide Detail'!B47</f>
        <v>333</v>
      </c>
      <c r="V9" s="126">
        <f>'10. Systemwide Detail'!B57*'10. Systemwide Detail'!B48</f>
        <v>444</v>
      </c>
      <c r="W9" s="126">
        <f>'10. Systemwide Detail'!B57*'10. Systemwide Detail'!B49</f>
        <v>222</v>
      </c>
      <c r="X9" s="126">
        <f>'10. Systemwide Detail'!B57*'10. Systemwide Detail'!B50</f>
        <v>111</v>
      </c>
      <c r="Y9" s="126">
        <f>'10. Systemwide Detail'!B57*'10. Systemwide Detail'!B51</f>
        <v>166.5</v>
      </c>
      <c r="Z9" s="126">
        <f>'10. Systemwide Detail'!B57*'10. Systemwide Detail'!B52</f>
        <v>222</v>
      </c>
      <c r="AA9" s="126">
        <f>'10. Systemwide Detail'!B57*'10. Systemwide Detail'!B53</f>
        <v>111</v>
      </c>
      <c r="AB9" s="126"/>
      <c r="AC9" s="122"/>
      <c r="AD9" s="127"/>
    </row>
    <row r="10" spans="1:30" s="2" customFormat="1" ht="9" customHeight="1">
      <c r="A10" s="107"/>
      <c r="B10" s="15"/>
      <c r="C10" s="107"/>
      <c r="D10" s="107"/>
      <c r="E10" s="107"/>
      <c r="F10" s="107"/>
      <c r="G10" s="107"/>
      <c r="H10" s="107"/>
      <c r="I10" s="107"/>
      <c r="J10" s="107"/>
      <c r="K10" s="15"/>
      <c r="L10" s="107"/>
      <c r="M10" s="107"/>
      <c r="N10" s="107"/>
      <c r="O10" s="107"/>
      <c r="P10" s="107"/>
      <c r="Q10" s="107"/>
      <c r="R10" s="107"/>
      <c r="S10" s="107"/>
      <c r="T10" s="15"/>
      <c r="U10" s="107"/>
      <c r="V10" s="107"/>
      <c r="W10" s="107"/>
      <c r="X10" s="107"/>
      <c r="Y10" s="107"/>
      <c r="Z10" s="107"/>
      <c r="AA10" s="107"/>
      <c r="AB10" s="107"/>
      <c r="AC10" s="15"/>
      <c r="AD10" s="107"/>
    </row>
    <row r="11" spans="1:30">
      <c r="A11" s="74" t="s">
        <v>35</v>
      </c>
      <c r="B11" s="124"/>
      <c r="C11" s="77">
        <f>C$9*'9. Student Success Data'!C11</f>
        <v>1420320</v>
      </c>
      <c r="D11" s="77">
        <f>D$9*'9. Student Success Data'!D11</f>
        <v>455840</v>
      </c>
      <c r="E11" s="77">
        <f>E$9*'9. Student Success Data'!E11</f>
        <v>696080</v>
      </c>
      <c r="F11" s="77">
        <f>F$9*'9. Student Success Data'!F11</f>
        <v>850520</v>
      </c>
      <c r="G11" s="77">
        <f>G$9*'9. Student Success Data'!G11</f>
        <v>675180</v>
      </c>
      <c r="H11" s="77">
        <f>H$9*'9. Student Success Data'!H11</f>
        <v>189200</v>
      </c>
      <c r="I11" s="77">
        <f>I$9*'9. Student Success Data'!I11</f>
        <v>1083720</v>
      </c>
      <c r="J11" s="77">
        <f>SUM(C11:I11)</f>
        <v>5370860</v>
      </c>
      <c r="K11" s="124"/>
      <c r="L11" s="77">
        <f>L$9*'9. Student Success Data'!K11</f>
        <v>287212.5</v>
      </c>
      <c r="M11" s="77">
        <f>M$9*'9. Student Success Data'!L11</f>
        <v>94572</v>
      </c>
      <c r="N11" s="77">
        <f>N$9*'9. Student Success Data'!M11</f>
        <v>130203</v>
      </c>
      <c r="O11" s="77">
        <f>O$9*'9. Student Success Data'!N11</f>
        <v>146020.5</v>
      </c>
      <c r="P11" s="77">
        <f>P$9*'9. Student Success Data'!O11</f>
        <v>76923</v>
      </c>
      <c r="Q11" s="77">
        <f>Q$9*'9. Student Success Data'!P11</f>
        <v>30636</v>
      </c>
      <c r="R11" s="77">
        <f>R$9*'9. Student Success Data'!Q11</f>
        <v>60606</v>
      </c>
      <c r="S11" s="77">
        <f>SUM(L11:R11)</f>
        <v>826173</v>
      </c>
      <c r="T11" s="124"/>
      <c r="U11" s="76">
        <f>U$9*'9. Student Success Data'!S11</f>
        <v>289377</v>
      </c>
      <c r="V11" s="76">
        <f>V$9*'9. Student Success Data'!T11</f>
        <v>91020</v>
      </c>
      <c r="W11" s="76">
        <f>W$9*'9. Student Success Data'!U11</f>
        <v>135642</v>
      </c>
      <c r="X11" s="76">
        <f>X$9*'9. Student Success Data'!V11</f>
        <v>157287</v>
      </c>
      <c r="Y11" s="76">
        <f>Y$9*'9. Student Success Data'!W11</f>
        <v>91408.5</v>
      </c>
      <c r="Z11" s="76">
        <f>Z$9*'9. Student Success Data'!X11</f>
        <v>33744</v>
      </c>
      <c r="AA11" s="76">
        <f>AA$9*'9. Student Success Data'!Y11</f>
        <v>91797</v>
      </c>
      <c r="AB11" s="76">
        <f>SUM(U11:AA11)</f>
        <v>890275.5</v>
      </c>
      <c r="AC11" s="15"/>
      <c r="AD11" s="77">
        <f t="shared" ref="AD11:AD42" si="0">SUM(C11:I11,L11:R11,U11:AA11)</f>
        <v>7087308.5</v>
      </c>
    </row>
    <row r="12" spans="1:30">
      <c r="A12" s="74" t="s">
        <v>36</v>
      </c>
      <c r="B12" s="124"/>
      <c r="C12" s="108">
        <f>C$9*'9. Student Success Data'!C12</f>
        <v>1719960</v>
      </c>
      <c r="D12" s="108">
        <f>D$9*'9. Student Success Data'!D12</f>
        <v>756800</v>
      </c>
      <c r="E12" s="108">
        <f>E$9*'9. Student Success Data'!E12</f>
        <v>787600</v>
      </c>
      <c r="F12" s="108">
        <f>F$9*'9. Student Success Data'!F12</f>
        <v>940720</v>
      </c>
      <c r="G12" s="108">
        <f>G$9*'9. Student Success Data'!G12</f>
        <v>694320</v>
      </c>
      <c r="H12" s="108">
        <f>H$9*'9. Student Success Data'!H12</f>
        <v>181280</v>
      </c>
      <c r="I12" s="108">
        <f>I$9*'9. Student Success Data'!I12</f>
        <v>399080</v>
      </c>
      <c r="J12" s="108">
        <f t="shared" ref="J12:J75" si="1">SUM(C12:I12)</f>
        <v>5479760</v>
      </c>
      <c r="K12" s="124"/>
      <c r="L12" s="108">
        <f>L$9*'9. Student Success Data'!K12</f>
        <v>434065.5</v>
      </c>
      <c r="M12" s="108">
        <f>M$9*'9. Student Success Data'!L12</f>
        <v>203796</v>
      </c>
      <c r="N12" s="108">
        <f>N$9*'9. Student Success Data'!M12</f>
        <v>207126</v>
      </c>
      <c r="O12" s="108">
        <f>O$9*'9. Student Success Data'!N12</f>
        <v>236596.5</v>
      </c>
      <c r="P12" s="108">
        <f>P$9*'9. Student Success Data'!O12</f>
        <v>146103.75</v>
      </c>
      <c r="Q12" s="108">
        <f>Q$9*'9. Student Success Data'!P12</f>
        <v>40626</v>
      </c>
      <c r="R12" s="108">
        <f>R$9*'9. Student Success Data'!Q12</f>
        <v>74758.5</v>
      </c>
      <c r="S12" s="108">
        <f t="shared" ref="S12:S75" si="2">SUM(L12:R12)</f>
        <v>1343072.25</v>
      </c>
      <c r="T12" s="124"/>
      <c r="U12" s="108">
        <f>U$9*'9. Student Success Data'!S12</f>
        <v>361638</v>
      </c>
      <c r="V12" s="108">
        <f>V$9*'9. Student Success Data'!T12</f>
        <v>164280</v>
      </c>
      <c r="W12" s="108">
        <f>W$9*'9. Student Success Data'!U12</f>
        <v>167166</v>
      </c>
      <c r="X12" s="108">
        <f>X$9*'9. Student Success Data'!V12</f>
        <v>199356</v>
      </c>
      <c r="Y12" s="108">
        <f>Y$9*'9. Student Success Data'!W12</f>
        <v>138028.5</v>
      </c>
      <c r="Z12" s="108">
        <f>Z$9*'9. Student Success Data'!X12</f>
        <v>34854</v>
      </c>
      <c r="AA12" s="108">
        <f>AA$9*'9. Student Success Data'!Y12</f>
        <v>72483</v>
      </c>
      <c r="AB12" s="108">
        <f t="shared" ref="AB12:AB75" si="3">SUM(U12:AA12)</f>
        <v>1137805.5</v>
      </c>
      <c r="AC12" s="15"/>
      <c r="AD12" s="108">
        <f t="shared" si="0"/>
        <v>7960637.75</v>
      </c>
    </row>
    <row r="13" spans="1:30">
      <c r="A13" s="74" t="s">
        <v>37</v>
      </c>
      <c r="B13" s="124"/>
      <c r="C13" s="108">
        <f>C$9*'9. Student Success Data'!C13</f>
        <v>361680</v>
      </c>
      <c r="D13" s="108">
        <f>D$9*'9. Student Success Data'!D13</f>
        <v>139040</v>
      </c>
      <c r="E13" s="108">
        <f>E$9*'9. Student Success Data'!E13</f>
        <v>14960</v>
      </c>
      <c r="F13" s="108">
        <f>F$9*'9. Student Success Data'!F13</f>
        <v>185240</v>
      </c>
      <c r="G13" s="108">
        <f>G$9*'9. Student Success Data'!G13</f>
        <v>323400</v>
      </c>
      <c r="H13" s="108">
        <f>H$9*'9. Student Success Data'!H13</f>
        <v>22880</v>
      </c>
      <c r="I13" s="108">
        <f>I$9*'9. Student Success Data'!I13</f>
        <v>185680</v>
      </c>
      <c r="J13" s="108">
        <f t="shared" si="1"/>
        <v>1232880</v>
      </c>
      <c r="K13" s="124"/>
      <c r="L13" s="108">
        <f>L$9*'9. Student Success Data'!K13</f>
        <v>105894</v>
      </c>
      <c r="M13" s="108">
        <f>M$9*'9. Student Success Data'!L13</f>
        <v>41292</v>
      </c>
      <c r="N13" s="108">
        <f>N$9*'9. Student Success Data'!M13</f>
        <v>4995</v>
      </c>
      <c r="O13" s="108">
        <f>O$9*'9. Student Success Data'!N13</f>
        <v>51948</v>
      </c>
      <c r="P13" s="108">
        <f>P$9*'9. Student Success Data'!O13</f>
        <v>45954</v>
      </c>
      <c r="Q13" s="108">
        <f>Q$9*'9. Student Success Data'!P13</f>
        <v>6660</v>
      </c>
      <c r="R13" s="108">
        <f>R$9*'9. Student Success Data'!Q13</f>
        <v>25308</v>
      </c>
      <c r="S13" s="108">
        <f t="shared" si="2"/>
        <v>282051</v>
      </c>
      <c r="T13" s="124"/>
      <c r="U13" s="108">
        <f>U$9*'9. Student Success Data'!S13</f>
        <v>82584</v>
      </c>
      <c r="V13" s="108">
        <f>V$9*'9. Student Success Data'!T13</f>
        <v>31968</v>
      </c>
      <c r="W13" s="108">
        <f>W$9*'9. Student Success Data'!U13</f>
        <v>3330</v>
      </c>
      <c r="X13" s="108">
        <f>X$9*'9. Student Success Data'!V13</f>
        <v>41514</v>
      </c>
      <c r="Y13" s="108">
        <f>Y$9*'9. Student Success Data'!W13</f>
        <v>50949</v>
      </c>
      <c r="Z13" s="108">
        <f>Z$9*'9. Student Success Data'!X13</f>
        <v>5106</v>
      </c>
      <c r="AA13" s="108">
        <f>AA$9*'9. Student Success Data'!Y13</f>
        <v>27306</v>
      </c>
      <c r="AB13" s="108">
        <f t="shared" si="3"/>
        <v>242757</v>
      </c>
      <c r="AC13" s="15"/>
      <c r="AD13" s="108">
        <f t="shared" si="0"/>
        <v>1757688</v>
      </c>
    </row>
    <row r="14" spans="1:30">
      <c r="A14" s="74" t="s">
        <v>38</v>
      </c>
      <c r="B14" s="124"/>
      <c r="C14" s="108">
        <f>C$9*'9. Student Success Data'!C14</f>
        <v>1520640</v>
      </c>
      <c r="D14" s="108">
        <f>D$9*'9. Student Success Data'!D14</f>
        <v>533280</v>
      </c>
      <c r="E14" s="108">
        <f>E$9*'9. Student Success Data'!E14</f>
        <v>454960</v>
      </c>
      <c r="F14" s="108">
        <f>F$9*'9. Student Success Data'!F14</f>
        <v>994400</v>
      </c>
      <c r="G14" s="108">
        <f>G$9*'9. Student Success Data'!G14</f>
        <v>886380</v>
      </c>
      <c r="H14" s="108">
        <f>H$9*'9. Student Success Data'!H14</f>
        <v>229680</v>
      </c>
      <c r="I14" s="108">
        <f>I$9*'9. Student Success Data'!I14</f>
        <v>627880</v>
      </c>
      <c r="J14" s="108">
        <f t="shared" si="1"/>
        <v>5247220</v>
      </c>
      <c r="K14" s="124"/>
      <c r="L14" s="108">
        <f>L$9*'9. Student Success Data'!K14</f>
        <v>389110.5</v>
      </c>
      <c r="M14" s="108">
        <f>M$9*'9. Student Success Data'!L14</f>
        <v>131202</v>
      </c>
      <c r="N14" s="108">
        <f>N$9*'9. Student Success Data'!M14</f>
        <v>85914</v>
      </c>
      <c r="O14" s="108">
        <f>O$9*'9. Student Success Data'!N14</f>
        <v>212953.5</v>
      </c>
      <c r="P14" s="108">
        <f>P$9*'9. Student Success Data'!O14</f>
        <v>170829</v>
      </c>
      <c r="Q14" s="108">
        <f>Q$9*'9. Student Success Data'!P14</f>
        <v>35631</v>
      </c>
      <c r="R14" s="108">
        <f>R$9*'9. Student Success Data'!Q14</f>
        <v>109723.5</v>
      </c>
      <c r="S14" s="108">
        <f t="shared" si="2"/>
        <v>1135363.5</v>
      </c>
      <c r="T14" s="124"/>
      <c r="U14" s="108">
        <f>U$9*'9. Student Success Data'!S14</f>
        <v>310023</v>
      </c>
      <c r="V14" s="108">
        <f>V$9*'9. Student Success Data'!T14</f>
        <v>105672</v>
      </c>
      <c r="W14" s="108">
        <f>W$9*'9. Student Success Data'!U14</f>
        <v>77034</v>
      </c>
      <c r="X14" s="108">
        <f>X$9*'9. Student Success Data'!V14</f>
        <v>186147</v>
      </c>
      <c r="Y14" s="108">
        <f>Y$9*'9. Student Success Data'!W14</f>
        <v>152014.5</v>
      </c>
      <c r="Z14" s="108">
        <f>Z$9*'9. Student Success Data'!X14</f>
        <v>30636</v>
      </c>
      <c r="AA14" s="108">
        <f>AA$9*'9. Student Success Data'!Y14</f>
        <v>100011</v>
      </c>
      <c r="AB14" s="108">
        <f t="shared" si="3"/>
        <v>961537.5</v>
      </c>
      <c r="AC14" s="15"/>
      <c r="AD14" s="108">
        <f t="shared" si="0"/>
        <v>7344121</v>
      </c>
    </row>
    <row r="15" spans="1:30">
      <c r="A15" s="74" t="s">
        <v>39</v>
      </c>
      <c r="B15" s="124"/>
      <c r="C15" s="108">
        <f>C$9*'9. Student Success Data'!C15</f>
        <v>1366200</v>
      </c>
      <c r="D15" s="108">
        <f>D$9*'9. Student Success Data'!D15</f>
        <v>399520</v>
      </c>
      <c r="E15" s="108">
        <f>E$9*'9. Student Success Data'!E15</f>
        <v>154880</v>
      </c>
      <c r="F15" s="108">
        <f>F$9*'9. Student Success Data'!F15</f>
        <v>516560</v>
      </c>
      <c r="G15" s="108">
        <f>G$9*'9. Student Success Data'!G15</f>
        <v>706200</v>
      </c>
      <c r="H15" s="108">
        <f>H$9*'9. Student Success Data'!H15</f>
        <v>130240</v>
      </c>
      <c r="I15" s="108">
        <f>I$9*'9. Student Success Data'!I15</f>
        <v>590480</v>
      </c>
      <c r="J15" s="108">
        <f t="shared" si="1"/>
        <v>3864080</v>
      </c>
      <c r="K15" s="124"/>
      <c r="L15" s="108">
        <f>L$9*'9. Student Success Data'!K15</f>
        <v>288211.5</v>
      </c>
      <c r="M15" s="108">
        <f>M$9*'9. Student Success Data'!L15</f>
        <v>71928</v>
      </c>
      <c r="N15" s="108">
        <f>N$9*'9. Student Success Data'!M15</f>
        <v>39960</v>
      </c>
      <c r="O15" s="108">
        <f>O$9*'9. Student Success Data'!N15</f>
        <v>99067.5</v>
      </c>
      <c r="P15" s="108">
        <f>P$9*'9. Student Success Data'!O15</f>
        <v>101898</v>
      </c>
      <c r="Q15" s="108">
        <f>Q$9*'9. Student Success Data'!P15</f>
        <v>11655</v>
      </c>
      <c r="R15" s="108">
        <f>R$9*'9. Student Success Data'!Q15</f>
        <v>52614</v>
      </c>
      <c r="S15" s="108">
        <f t="shared" si="2"/>
        <v>665334</v>
      </c>
      <c r="T15" s="124"/>
      <c r="U15" s="108">
        <f>U$9*'9. Student Success Data'!S15</f>
        <v>256410</v>
      </c>
      <c r="V15" s="108">
        <f>V$9*'9. Student Success Data'!T15</f>
        <v>71484</v>
      </c>
      <c r="W15" s="108">
        <f>W$9*'9. Student Success Data'!U15</f>
        <v>34854</v>
      </c>
      <c r="X15" s="108">
        <f>X$9*'9. Student Success Data'!V15</f>
        <v>93906</v>
      </c>
      <c r="Y15" s="108">
        <f>Y$9*'9. Student Success Data'!W15</f>
        <v>101731.5</v>
      </c>
      <c r="Z15" s="108">
        <f>Z$9*'9. Student Success Data'!X15</f>
        <v>13764</v>
      </c>
      <c r="AA15" s="108">
        <f>AA$9*'9. Student Success Data'!Y15</f>
        <v>62604</v>
      </c>
      <c r="AB15" s="108">
        <f t="shared" si="3"/>
        <v>634753.5</v>
      </c>
      <c r="AC15" s="15"/>
      <c r="AD15" s="108">
        <f t="shared" si="0"/>
        <v>5164167.5</v>
      </c>
    </row>
    <row r="16" spans="1:30">
      <c r="A16" s="74" t="s">
        <v>40</v>
      </c>
      <c r="B16" s="124"/>
      <c r="C16" s="108">
        <f>C$9*'9. Student Success Data'!C16</f>
        <v>1438800</v>
      </c>
      <c r="D16" s="108">
        <f>D$9*'9. Student Success Data'!D16</f>
        <v>1135200</v>
      </c>
      <c r="E16" s="108">
        <f>E$9*'9. Student Success Data'!E16</f>
        <v>1323520</v>
      </c>
      <c r="F16" s="108">
        <f>F$9*'9. Student Success Data'!F16</f>
        <v>1692240</v>
      </c>
      <c r="G16" s="108">
        <f>G$9*'9. Student Success Data'!G16</f>
        <v>1063920</v>
      </c>
      <c r="H16" s="108">
        <f>H$9*'9. Student Success Data'!H16</f>
        <v>137280</v>
      </c>
      <c r="I16" s="108">
        <f>I$9*'9. Student Success Data'!I16</f>
        <v>1004080</v>
      </c>
      <c r="J16" s="108">
        <f t="shared" si="1"/>
        <v>7795040</v>
      </c>
      <c r="K16" s="124"/>
      <c r="L16" s="108">
        <f>L$9*'9. Student Success Data'!K16</f>
        <v>371128.5</v>
      </c>
      <c r="M16" s="108">
        <f>M$9*'9. Student Success Data'!L16</f>
        <v>315684</v>
      </c>
      <c r="N16" s="108">
        <f>N$9*'9. Student Success Data'!M16</f>
        <v>281385</v>
      </c>
      <c r="O16" s="108">
        <f>O$9*'9. Student Success Data'!N16</f>
        <v>348817.5</v>
      </c>
      <c r="P16" s="108">
        <f>P$9*'9. Student Success Data'!O16</f>
        <v>249750</v>
      </c>
      <c r="Q16" s="108">
        <f>Q$9*'9. Student Success Data'!P16</f>
        <v>23310</v>
      </c>
      <c r="R16" s="108">
        <f>R$9*'9. Student Success Data'!Q16</f>
        <v>116217</v>
      </c>
      <c r="S16" s="108">
        <f t="shared" si="2"/>
        <v>1706292</v>
      </c>
      <c r="T16" s="124"/>
      <c r="U16" s="108">
        <f>U$9*'9. Student Success Data'!S16</f>
        <v>310023</v>
      </c>
      <c r="V16" s="108">
        <f>V$9*'9. Student Success Data'!T16</f>
        <v>255300</v>
      </c>
      <c r="W16" s="108">
        <f>W$9*'9. Student Success Data'!U16</f>
        <v>243534</v>
      </c>
      <c r="X16" s="108">
        <f>X$9*'9. Student Success Data'!V16</f>
        <v>311244</v>
      </c>
      <c r="Y16" s="108">
        <f>Y$9*'9. Student Success Data'!W16</f>
        <v>211621.5</v>
      </c>
      <c r="Z16" s="108">
        <f>Z$9*'9. Student Success Data'!X16</f>
        <v>22644</v>
      </c>
      <c r="AA16" s="108">
        <f>AA$9*'9. Student Success Data'!Y16</f>
        <v>123432</v>
      </c>
      <c r="AB16" s="108">
        <f t="shared" si="3"/>
        <v>1477798.5</v>
      </c>
      <c r="AC16" s="15"/>
      <c r="AD16" s="108">
        <f t="shared" si="0"/>
        <v>10979130.5</v>
      </c>
    </row>
    <row r="17" spans="1:30">
      <c r="A17" s="74" t="s">
        <v>41</v>
      </c>
      <c r="B17" s="124"/>
      <c r="C17" s="108">
        <f>C$9*'9. Student Success Data'!C17</f>
        <v>1783320</v>
      </c>
      <c r="D17" s="108">
        <f>D$9*'9. Student Success Data'!D17</f>
        <v>760320</v>
      </c>
      <c r="E17" s="108">
        <f>E$9*'9. Student Success Data'!E17</f>
        <v>332640</v>
      </c>
      <c r="F17" s="108">
        <f>F$9*'9. Student Success Data'!F17</f>
        <v>1136080</v>
      </c>
      <c r="G17" s="108">
        <f>G$9*'9. Student Success Data'!G17</f>
        <v>1589940</v>
      </c>
      <c r="H17" s="108">
        <f>H$9*'9. Student Success Data'!H17</f>
        <v>412720</v>
      </c>
      <c r="I17" s="108">
        <f>I$9*'9. Student Success Data'!I17</f>
        <v>1022560</v>
      </c>
      <c r="J17" s="108">
        <f t="shared" si="1"/>
        <v>7037580</v>
      </c>
      <c r="K17" s="124"/>
      <c r="L17" s="108">
        <f>L$9*'9. Student Success Data'!K17</f>
        <v>305694</v>
      </c>
      <c r="M17" s="108">
        <f>M$9*'9. Student Success Data'!L17</f>
        <v>149850</v>
      </c>
      <c r="N17" s="108">
        <f>N$9*'9. Student Success Data'!M17</f>
        <v>49617</v>
      </c>
      <c r="O17" s="108">
        <f>O$9*'9. Student Success Data'!N17</f>
        <v>139527</v>
      </c>
      <c r="P17" s="108">
        <f>P$9*'9. Student Success Data'!O17</f>
        <v>220279.5</v>
      </c>
      <c r="Q17" s="108">
        <f>Q$9*'9. Student Success Data'!P17</f>
        <v>42624</v>
      </c>
      <c r="R17" s="108">
        <f>R$9*'9. Student Success Data'!Q17</f>
        <v>66267</v>
      </c>
      <c r="S17" s="108">
        <f t="shared" si="2"/>
        <v>973858.5</v>
      </c>
      <c r="T17" s="124"/>
      <c r="U17" s="108">
        <f>U$9*'9. Student Success Data'!S17</f>
        <v>285048</v>
      </c>
      <c r="V17" s="108">
        <f>V$9*'9. Student Success Data'!T17</f>
        <v>134976</v>
      </c>
      <c r="W17" s="108">
        <f>W$9*'9. Student Success Data'!U17</f>
        <v>53280</v>
      </c>
      <c r="X17" s="108">
        <f>X$9*'9. Student Success Data'!V17</f>
        <v>146520</v>
      </c>
      <c r="Y17" s="108">
        <f>Y$9*'9. Student Success Data'!W17</f>
        <v>225940.5</v>
      </c>
      <c r="Z17" s="108">
        <f>Z$9*'9. Student Success Data'!X17</f>
        <v>42180</v>
      </c>
      <c r="AA17" s="108">
        <f>AA$9*'9. Student Success Data'!Y17</f>
        <v>92796</v>
      </c>
      <c r="AB17" s="108">
        <f t="shared" si="3"/>
        <v>980740.5</v>
      </c>
      <c r="AC17" s="15"/>
      <c r="AD17" s="108">
        <f t="shared" si="0"/>
        <v>8992179</v>
      </c>
    </row>
    <row r="18" spans="1:30">
      <c r="A18" s="74" t="s">
        <v>42</v>
      </c>
      <c r="B18" s="124"/>
      <c r="C18" s="108">
        <f>C$9*'9. Student Success Data'!C18</f>
        <v>2343000</v>
      </c>
      <c r="D18" s="108">
        <f>D$9*'9. Student Success Data'!D18</f>
        <v>1277760</v>
      </c>
      <c r="E18" s="108">
        <f>E$9*'9. Student Success Data'!E18</f>
        <v>1064800</v>
      </c>
      <c r="F18" s="108">
        <f>F$9*'9. Student Success Data'!F18</f>
        <v>1074480</v>
      </c>
      <c r="G18" s="108">
        <f>G$9*'9. Student Success Data'!G18</f>
        <v>1073820</v>
      </c>
      <c r="H18" s="108">
        <f>H$9*'9. Student Success Data'!H18</f>
        <v>224400</v>
      </c>
      <c r="I18" s="108">
        <f>I$9*'9. Student Success Data'!I18</f>
        <v>992200</v>
      </c>
      <c r="J18" s="108">
        <f t="shared" si="1"/>
        <v>8050460</v>
      </c>
      <c r="K18" s="124"/>
      <c r="L18" s="108">
        <f>L$9*'9. Student Success Data'!K18</f>
        <v>525474</v>
      </c>
      <c r="M18" s="108">
        <f>M$9*'9. Student Success Data'!L18</f>
        <v>283716</v>
      </c>
      <c r="N18" s="108">
        <f>N$9*'9. Student Success Data'!M18</f>
        <v>237096</v>
      </c>
      <c r="O18" s="108">
        <f>O$9*'9. Student Success Data'!N18</f>
        <v>213952.5</v>
      </c>
      <c r="P18" s="108">
        <f>P$9*'9. Student Success Data'!O18</f>
        <v>216533.25</v>
      </c>
      <c r="Q18" s="108">
        <f>Q$9*'9. Student Success Data'!P18</f>
        <v>32301</v>
      </c>
      <c r="R18" s="108">
        <f>R$9*'9. Student Success Data'!Q18</f>
        <v>158508</v>
      </c>
      <c r="S18" s="108">
        <f t="shared" si="2"/>
        <v>1667580.75</v>
      </c>
      <c r="T18" s="124"/>
      <c r="U18" s="108">
        <f>U$9*'9. Student Success Data'!S18</f>
        <v>481185</v>
      </c>
      <c r="V18" s="108">
        <f>V$9*'9. Student Success Data'!T18</f>
        <v>257520</v>
      </c>
      <c r="W18" s="108">
        <f>W$9*'9. Student Success Data'!U18</f>
        <v>214230</v>
      </c>
      <c r="X18" s="108">
        <f>X$9*'9. Student Success Data'!V18</f>
        <v>207903</v>
      </c>
      <c r="Y18" s="108">
        <f>Y$9*'9. Student Success Data'!W18</f>
        <v>200299.5</v>
      </c>
      <c r="Z18" s="108">
        <f>Z$9*'9. Student Success Data'!X18</f>
        <v>32190</v>
      </c>
      <c r="AA18" s="108">
        <f>AA$9*'9. Student Success Data'!Y18</f>
        <v>180042</v>
      </c>
      <c r="AB18" s="108">
        <f t="shared" si="3"/>
        <v>1573369.5</v>
      </c>
      <c r="AC18" s="15"/>
      <c r="AD18" s="108">
        <f t="shared" si="0"/>
        <v>11291410.25</v>
      </c>
    </row>
    <row r="19" spans="1:30">
      <c r="A19" s="74" t="s">
        <v>43</v>
      </c>
      <c r="B19" s="124"/>
      <c r="C19" s="108">
        <f>C$9*'9. Student Success Data'!C19</f>
        <v>2864400</v>
      </c>
      <c r="D19" s="108">
        <f>D$9*'9. Student Success Data'!D19</f>
        <v>1413280</v>
      </c>
      <c r="E19" s="108">
        <f>E$9*'9. Student Success Data'!E19</f>
        <v>1286560</v>
      </c>
      <c r="F19" s="108">
        <f>F$9*'9. Student Success Data'!F19</f>
        <v>844360</v>
      </c>
      <c r="G19" s="108">
        <f>G$9*'9. Student Success Data'!G19</f>
        <v>1001220</v>
      </c>
      <c r="H19" s="108">
        <f>H$9*'9. Student Success Data'!H19</f>
        <v>197120</v>
      </c>
      <c r="I19" s="108">
        <f>I$9*'9. Student Success Data'!I19</f>
        <v>405680</v>
      </c>
      <c r="J19" s="108">
        <f t="shared" si="1"/>
        <v>8012620</v>
      </c>
      <c r="K19" s="124"/>
      <c r="L19" s="108">
        <f>L$9*'9. Student Success Data'!K19</f>
        <v>632866.5</v>
      </c>
      <c r="M19" s="108">
        <f>M$9*'9. Student Success Data'!L19</f>
        <v>309024</v>
      </c>
      <c r="N19" s="108">
        <f>N$9*'9. Student Success Data'!M19</f>
        <v>278721</v>
      </c>
      <c r="O19" s="108">
        <f>O$9*'9. Student Success Data'!N19</f>
        <v>157509</v>
      </c>
      <c r="P19" s="108">
        <f>P$9*'9. Student Success Data'!O19</f>
        <v>164335.5</v>
      </c>
      <c r="Q19" s="108">
        <f>Q$9*'9. Student Success Data'!P19</f>
        <v>23310</v>
      </c>
      <c r="R19" s="108">
        <f>R$9*'9. Student Success Data'!Q19</f>
        <v>52447.5</v>
      </c>
      <c r="S19" s="108">
        <f t="shared" si="2"/>
        <v>1618213.5</v>
      </c>
      <c r="T19" s="124"/>
      <c r="U19" s="108">
        <f>U$9*'9. Student Success Data'!S19</f>
        <v>550449</v>
      </c>
      <c r="V19" s="108">
        <f>V$9*'9. Student Success Data'!T19</f>
        <v>273504</v>
      </c>
      <c r="W19" s="108">
        <f>W$9*'9. Student Success Data'!U19</f>
        <v>243312</v>
      </c>
      <c r="X19" s="108">
        <f>X$9*'9. Student Success Data'!V19</f>
        <v>152514</v>
      </c>
      <c r="Y19" s="108">
        <f>Y$9*'9. Student Success Data'!W19</f>
        <v>164835</v>
      </c>
      <c r="Z19" s="108">
        <f>Z$9*'9. Student Success Data'!X19</f>
        <v>26862</v>
      </c>
      <c r="AA19" s="108">
        <f>AA$9*'9. Student Success Data'!Y19</f>
        <v>59496</v>
      </c>
      <c r="AB19" s="108">
        <f t="shared" si="3"/>
        <v>1470972</v>
      </c>
      <c r="AC19" s="15"/>
      <c r="AD19" s="108">
        <f t="shared" si="0"/>
        <v>11101805.5</v>
      </c>
    </row>
    <row r="20" spans="1:30">
      <c r="A20" s="74" t="s">
        <v>44</v>
      </c>
      <c r="B20" s="124"/>
      <c r="C20" s="108">
        <f>C$9*'9. Student Success Data'!C20</f>
        <v>5558520</v>
      </c>
      <c r="D20" s="108">
        <f>D$9*'9. Student Success Data'!D20</f>
        <v>2768480</v>
      </c>
      <c r="E20" s="108">
        <f>E$9*'9. Student Success Data'!E20</f>
        <v>3835040</v>
      </c>
      <c r="F20" s="108">
        <f>F$9*'9. Student Success Data'!F20</f>
        <v>2573560</v>
      </c>
      <c r="G20" s="108">
        <f>G$9*'9. Student Success Data'!G20</f>
        <v>4194300</v>
      </c>
      <c r="H20" s="108">
        <f>H$9*'9. Student Success Data'!H20</f>
        <v>779680</v>
      </c>
      <c r="I20" s="108">
        <f>I$9*'9. Student Success Data'!I20</f>
        <v>1681680</v>
      </c>
      <c r="J20" s="108">
        <f t="shared" si="1"/>
        <v>21391260</v>
      </c>
      <c r="K20" s="124"/>
      <c r="L20" s="108">
        <f>L$9*'9. Student Success Data'!K20</f>
        <v>830668.5</v>
      </c>
      <c r="M20" s="108">
        <f>M$9*'9. Student Success Data'!L20</f>
        <v>547452</v>
      </c>
      <c r="N20" s="108">
        <f>N$9*'9. Student Success Data'!M20</f>
        <v>664668</v>
      </c>
      <c r="O20" s="108">
        <f>O$9*'9. Student Success Data'!N20</f>
        <v>380785.5</v>
      </c>
      <c r="P20" s="108">
        <f>P$9*'9. Student Success Data'!O20</f>
        <v>600149.25</v>
      </c>
      <c r="Q20" s="108">
        <f>Q$9*'9. Student Success Data'!P20</f>
        <v>109557</v>
      </c>
      <c r="R20" s="108">
        <f>R$9*'9. Student Success Data'!Q20</f>
        <v>96736.5</v>
      </c>
      <c r="S20" s="108">
        <f t="shared" si="2"/>
        <v>3230016.75</v>
      </c>
      <c r="T20" s="124"/>
      <c r="U20" s="108">
        <f>U$9*'9. Student Success Data'!S20</f>
        <v>755577</v>
      </c>
      <c r="V20" s="108">
        <f>V$9*'9. Student Success Data'!T20</f>
        <v>491508</v>
      </c>
      <c r="W20" s="108">
        <f>W$9*'9. Student Success Data'!U20</f>
        <v>627150</v>
      </c>
      <c r="X20" s="108">
        <f>X$9*'9. Student Success Data'!V20</f>
        <v>385836</v>
      </c>
      <c r="Y20" s="108">
        <f>Y$9*'9. Student Success Data'!W20</f>
        <v>608724</v>
      </c>
      <c r="Z20" s="108">
        <f>Z$9*'9. Student Success Data'!X20</f>
        <v>103674</v>
      </c>
      <c r="AA20" s="108">
        <f>AA$9*'9. Student Success Data'!Y20</f>
        <v>177045</v>
      </c>
      <c r="AB20" s="108">
        <f t="shared" si="3"/>
        <v>3149514</v>
      </c>
      <c r="AC20" s="15"/>
      <c r="AD20" s="108">
        <f t="shared" si="0"/>
        <v>27770790.75</v>
      </c>
    </row>
    <row r="21" spans="1:30">
      <c r="A21" s="74" t="s">
        <v>45</v>
      </c>
      <c r="B21" s="124"/>
      <c r="C21" s="108">
        <f>C$9*'9. Student Success Data'!C21</f>
        <v>650760</v>
      </c>
      <c r="D21" s="108">
        <f>D$9*'9. Student Success Data'!D21</f>
        <v>0</v>
      </c>
      <c r="E21" s="108">
        <f>E$9*'9. Student Success Data'!E21</f>
        <v>156640</v>
      </c>
      <c r="F21" s="108">
        <f>F$9*'9. Student Success Data'!F21</f>
        <v>245960</v>
      </c>
      <c r="G21" s="108">
        <f>G$9*'9. Student Success Data'!G21</f>
        <v>674520</v>
      </c>
      <c r="H21" s="108">
        <f>H$9*'9. Student Success Data'!H21</f>
        <v>29040</v>
      </c>
      <c r="I21" s="108">
        <f>I$9*'9. Student Success Data'!I21</f>
        <v>308000</v>
      </c>
      <c r="J21" s="108">
        <f t="shared" si="1"/>
        <v>2064920</v>
      </c>
      <c r="K21" s="124"/>
      <c r="L21" s="108">
        <f>L$9*'9. Student Success Data'!K21</f>
        <v>188811</v>
      </c>
      <c r="M21" s="108">
        <f>M$9*'9. Student Success Data'!L21</f>
        <v>0</v>
      </c>
      <c r="N21" s="108">
        <f>N$9*'9. Student Success Data'!M21</f>
        <v>35298</v>
      </c>
      <c r="O21" s="108">
        <f>O$9*'9. Student Success Data'!N21</f>
        <v>54945</v>
      </c>
      <c r="P21" s="108">
        <f>P$9*'9. Student Success Data'!O21</f>
        <v>59940</v>
      </c>
      <c r="Q21" s="108">
        <f>Q$9*'9. Student Success Data'!P21</f>
        <v>6327</v>
      </c>
      <c r="R21" s="108">
        <f>R$9*'9. Student Success Data'!Q21</f>
        <v>29970</v>
      </c>
      <c r="S21" s="108">
        <f t="shared" si="2"/>
        <v>375291</v>
      </c>
      <c r="T21" s="124"/>
      <c r="U21" s="108">
        <f>U$9*'9. Student Success Data'!S21</f>
        <v>154179</v>
      </c>
      <c r="V21" s="108">
        <f>V$9*'9. Student Success Data'!T21</f>
        <v>0</v>
      </c>
      <c r="W21" s="108">
        <f>W$9*'9. Student Success Data'!U21</f>
        <v>37962</v>
      </c>
      <c r="X21" s="108">
        <f>X$9*'9. Student Success Data'!V21</f>
        <v>48951</v>
      </c>
      <c r="Y21" s="108">
        <f>Y$9*'9. Student Success Data'!W21</f>
        <v>59440.5</v>
      </c>
      <c r="Z21" s="108">
        <f>Z$9*'9. Student Success Data'!X21</f>
        <v>6216</v>
      </c>
      <c r="AA21" s="108">
        <f>AA$9*'9. Student Success Data'!Y21</f>
        <v>36630</v>
      </c>
      <c r="AB21" s="108">
        <f t="shared" si="3"/>
        <v>343378.5</v>
      </c>
      <c r="AC21" s="15"/>
      <c r="AD21" s="108">
        <f t="shared" si="0"/>
        <v>2783589.5</v>
      </c>
    </row>
    <row r="22" spans="1:30">
      <c r="A22" s="74" t="s">
        <v>46</v>
      </c>
      <c r="B22" s="124"/>
      <c r="C22" s="108">
        <f>C$9*'9. Student Success Data'!C22</f>
        <v>3046560</v>
      </c>
      <c r="D22" s="108">
        <f>D$9*'9. Student Success Data'!D22</f>
        <v>2252800</v>
      </c>
      <c r="E22" s="108">
        <f>E$9*'9. Student Success Data'!E22</f>
        <v>1498640</v>
      </c>
      <c r="F22" s="108">
        <f>F$9*'9. Student Success Data'!F22</f>
        <v>1991440</v>
      </c>
      <c r="G22" s="108">
        <f>G$9*'9. Student Success Data'!G22</f>
        <v>2744280</v>
      </c>
      <c r="H22" s="108">
        <f>H$9*'9. Student Success Data'!H22</f>
        <v>708400</v>
      </c>
      <c r="I22" s="108">
        <f>I$9*'9. Student Success Data'!I22</f>
        <v>1122880</v>
      </c>
      <c r="J22" s="108">
        <f t="shared" si="1"/>
        <v>13365000</v>
      </c>
      <c r="K22" s="124"/>
      <c r="L22" s="108">
        <f>L$9*'9. Student Success Data'!K22</f>
        <v>544954.5</v>
      </c>
      <c r="M22" s="108">
        <f>M$9*'9. Student Success Data'!L22</f>
        <v>322344</v>
      </c>
      <c r="N22" s="108">
        <f>N$9*'9. Student Success Data'!M22</f>
        <v>217449</v>
      </c>
      <c r="O22" s="108">
        <f>O$9*'9. Student Success Data'!N22</f>
        <v>274225.5</v>
      </c>
      <c r="P22" s="108">
        <f>P$9*'9. Student Success Data'!O22</f>
        <v>325424.25</v>
      </c>
      <c r="Q22" s="108">
        <f>Q$9*'9. Student Success Data'!P22</f>
        <v>55278</v>
      </c>
      <c r="R22" s="108">
        <f>R$9*'9. Student Success Data'!Q22</f>
        <v>77089.5</v>
      </c>
      <c r="S22" s="108">
        <f t="shared" si="2"/>
        <v>1816764.75</v>
      </c>
      <c r="T22" s="124"/>
      <c r="U22" s="108">
        <f>U$9*'9. Student Success Data'!S22</f>
        <v>505827</v>
      </c>
      <c r="V22" s="108">
        <f>V$9*'9. Student Success Data'!T22</f>
        <v>305028</v>
      </c>
      <c r="W22" s="108">
        <f>W$9*'9. Student Success Data'!U22</f>
        <v>207348</v>
      </c>
      <c r="X22" s="108">
        <f>X$9*'9. Student Success Data'!V22</f>
        <v>269508</v>
      </c>
      <c r="Y22" s="108">
        <f>Y$9*'9. Student Success Data'!W22</f>
        <v>352147.5</v>
      </c>
      <c r="Z22" s="108">
        <f>Z$9*'9. Student Success Data'!X22</f>
        <v>57942</v>
      </c>
      <c r="AA22" s="108">
        <f>AA$9*'9. Student Success Data'!Y22</f>
        <v>109002</v>
      </c>
      <c r="AB22" s="108">
        <f t="shared" si="3"/>
        <v>1806802.5</v>
      </c>
      <c r="AC22" s="15"/>
      <c r="AD22" s="108">
        <f t="shared" si="0"/>
        <v>16988567.25</v>
      </c>
    </row>
    <row r="23" spans="1:30">
      <c r="A23" s="74" t="s">
        <v>47</v>
      </c>
      <c r="B23" s="124"/>
      <c r="C23" s="108">
        <f>C$9*'9. Student Success Data'!C23</f>
        <v>191400</v>
      </c>
      <c r="D23" s="108">
        <f>D$9*'9. Student Success Data'!D23</f>
        <v>103840</v>
      </c>
      <c r="E23" s="108">
        <f>E$9*'9. Student Success Data'!E23</f>
        <v>58080</v>
      </c>
      <c r="F23" s="108">
        <f>F$9*'9. Student Success Data'!F23</f>
        <v>99880</v>
      </c>
      <c r="G23" s="108">
        <f>G$9*'9. Student Success Data'!G23</f>
        <v>96360</v>
      </c>
      <c r="H23" s="108">
        <f>H$9*'9. Student Success Data'!H23</f>
        <v>26400</v>
      </c>
      <c r="I23" s="108">
        <f>I$9*'9. Student Success Data'!I23</f>
        <v>72600</v>
      </c>
      <c r="J23" s="108">
        <f t="shared" si="1"/>
        <v>648560</v>
      </c>
      <c r="K23" s="124"/>
      <c r="L23" s="108">
        <f>L$9*'9. Student Success Data'!K23</f>
        <v>55444.5</v>
      </c>
      <c r="M23" s="108">
        <f>M$9*'9. Student Success Data'!L23</f>
        <v>31968</v>
      </c>
      <c r="N23" s="108">
        <f>N$9*'9. Student Success Data'!M23</f>
        <v>14652</v>
      </c>
      <c r="O23" s="108">
        <f>O$9*'9. Student Success Data'!N23</f>
        <v>28305</v>
      </c>
      <c r="P23" s="108">
        <f>P$9*'9. Student Success Data'!O23</f>
        <v>25474.5</v>
      </c>
      <c r="Q23" s="108">
        <f>Q$9*'9. Student Success Data'!P23</f>
        <v>5661</v>
      </c>
      <c r="R23" s="108">
        <f>R$9*'9. Student Success Data'!Q23</f>
        <v>12487.5</v>
      </c>
      <c r="S23" s="108">
        <f t="shared" si="2"/>
        <v>173992.5</v>
      </c>
      <c r="T23" s="124"/>
      <c r="U23" s="108">
        <f>U$9*'9. Student Success Data'!S23</f>
        <v>44622</v>
      </c>
      <c r="V23" s="108">
        <f>V$9*'9. Student Success Data'!T23</f>
        <v>24420</v>
      </c>
      <c r="W23" s="108">
        <f>W$9*'9. Student Success Data'!U23</f>
        <v>12876</v>
      </c>
      <c r="X23" s="108">
        <f>X$9*'9. Student Success Data'!V23</f>
        <v>22644</v>
      </c>
      <c r="Y23" s="108">
        <f>Y$9*'9. Student Success Data'!W23</f>
        <v>21145.5</v>
      </c>
      <c r="Z23" s="108">
        <f>Z$9*'9. Student Success Data'!X23</f>
        <v>5328</v>
      </c>
      <c r="AA23" s="108">
        <f>AA$9*'9. Student Success Data'!Y23</f>
        <v>11766</v>
      </c>
      <c r="AB23" s="108">
        <f t="shared" si="3"/>
        <v>142801.5</v>
      </c>
      <c r="AC23" s="15"/>
      <c r="AD23" s="108">
        <f t="shared" si="0"/>
        <v>965354</v>
      </c>
    </row>
    <row r="24" spans="1:30">
      <c r="A24" s="74" t="s">
        <v>48</v>
      </c>
      <c r="B24" s="124"/>
      <c r="C24" s="108">
        <f>C$9*'9. Student Success Data'!C24</f>
        <v>564960</v>
      </c>
      <c r="D24" s="108">
        <f>D$9*'9. Student Success Data'!D24</f>
        <v>837760</v>
      </c>
      <c r="E24" s="108">
        <f>E$9*'9. Student Success Data'!E24</f>
        <v>176000</v>
      </c>
      <c r="F24" s="108">
        <f>F$9*'9. Student Success Data'!F24</f>
        <v>716320</v>
      </c>
      <c r="G24" s="108">
        <f>G$9*'9. Student Success Data'!G24</f>
        <v>444840</v>
      </c>
      <c r="H24" s="108">
        <f>H$9*'9. Student Success Data'!H24</f>
        <v>69520</v>
      </c>
      <c r="I24" s="108">
        <f>I$9*'9. Student Success Data'!I24</f>
        <v>528000</v>
      </c>
      <c r="J24" s="108">
        <f t="shared" si="1"/>
        <v>3337400</v>
      </c>
      <c r="K24" s="124"/>
      <c r="L24" s="108">
        <f>L$9*'9. Student Success Data'!K24</f>
        <v>136363.5</v>
      </c>
      <c r="M24" s="108">
        <f>M$9*'9. Student Success Data'!L24</f>
        <v>219780</v>
      </c>
      <c r="N24" s="108">
        <f>N$9*'9. Student Success Data'!M24</f>
        <v>47952</v>
      </c>
      <c r="O24" s="108">
        <f>O$9*'9. Student Success Data'!N24</f>
        <v>172327.5</v>
      </c>
      <c r="P24" s="108">
        <f>P$9*'9. Student Success Data'!O24</f>
        <v>105644.25</v>
      </c>
      <c r="Q24" s="108">
        <f>Q$9*'9. Student Success Data'!P24</f>
        <v>13653</v>
      </c>
      <c r="R24" s="108">
        <f>R$9*'9. Student Success Data'!Q24</f>
        <v>90076.5</v>
      </c>
      <c r="S24" s="108">
        <f t="shared" si="2"/>
        <v>785796.75</v>
      </c>
      <c r="T24" s="124"/>
      <c r="U24" s="108">
        <f>U$9*'9. Student Success Data'!S24</f>
        <v>116883</v>
      </c>
      <c r="V24" s="108">
        <f>V$9*'9. Student Success Data'!T24</f>
        <v>173160</v>
      </c>
      <c r="W24" s="108">
        <f>W$9*'9. Student Success Data'!U24</f>
        <v>37074</v>
      </c>
      <c r="X24" s="108">
        <f>X$9*'9. Student Success Data'!V24</f>
        <v>149850</v>
      </c>
      <c r="Y24" s="108">
        <f>Y$9*'9. Student Success Data'!W24</f>
        <v>90076.5</v>
      </c>
      <c r="Z24" s="108">
        <f>Z$9*'9. Student Success Data'!X24</f>
        <v>14208</v>
      </c>
      <c r="AA24" s="108">
        <f>AA$9*'9. Student Success Data'!Y24</f>
        <v>91464</v>
      </c>
      <c r="AB24" s="108">
        <f t="shared" si="3"/>
        <v>672715.5</v>
      </c>
      <c r="AC24" s="15"/>
      <c r="AD24" s="108">
        <f t="shared" si="0"/>
        <v>4795912.25</v>
      </c>
    </row>
    <row r="25" spans="1:30">
      <c r="A25" s="74" t="s">
        <v>49</v>
      </c>
      <c r="B25" s="124"/>
      <c r="C25" s="108">
        <f>C$9*'9. Student Success Data'!C25</f>
        <v>3210240</v>
      </c>
      <c r="D25" s="108">
        <f>D$9*'9. Student Success Data'!D25</f>
        <v>614240</v>
      </c>
      <c r="E25" s="108">
        <f>E$9*'9. Student Success Data'!E25</f>
        <v>490160</v>
      </c>
      <c r="F25" s="108">
        <f>F$9*'9. Student Success Data'!F25</f>
        <v>1155440</v>
      </c>
      <c r="G25" s="108">
        <f>G$9*'9. Student Success Data'!G25</f>
        <v>1599180</v>
      </c>
      <c r="H25" s="108">
        <f>H$9*'9. Student Success Data'!H25</f>
        <v>428560</v>
      </c>
      <c r="I25" s="108">
        <f>I$9*'9. Student Success Data'!I25</f>
        <v>810480</v>
      </c>
      <c r="J25" s="108">
        <f t="shared" si="1"/>
        <v>8308300</v>
      </c>
      <c r="K25" s="124"/>
      <c r="L25" s="108">
        <f>L$9*'9. Student Success Data'!K25</f>
        <v>645354</v>
      </c>
      <c r="M25" s="108">
        <f>M$9*'9. Student Success Data'!L25</f>
        <v>145188</v>
      </c>
      <c r="N25" s="108">
        <f>N$9*'9. Student Success Data'!M25</f>
        <v>92241</v>
      </c>
      <c r="O25" s="108">
        <f>O$9*'9. Student Success Data'!N25</f>
        <v>208957.5</v>
      </c>
      <c r="P25" s="108">
        <f>P$9*'9. Student Success Data'!O25</f>
        <v>251248.5</v>
      </c>
      <c r="Q25" s="108">
        <f>Q$9*'9. Student Success Data'!P25</f>
        <v>50283</v>
      </c>
      <c r="R25" s="108">
        <f>R$9*'9. Student Success Data'!Q25</f>
        <v>83250</v>
      </c>
      <c r="S25" s="108">
        <f t="shared" si="2"/>
        <v>1476522</v>
      </c>
      <c r="T25" s="124"/>
      <c r="U25" s="108">
        <f>U$9*'9. Student Success Data'!S25</f>
        <v>572094</v>
      </c>
      <c r="V25" s="108">
        <f>V$9*'9. Student Success Data'!T25</f>
        <v>122988</v>
      </c>
      <c r="W25" s="108">
        <f>W$9*'9. Student Success Data'!U25</f>
        <v>82140</v>
      </c>
      <c r="X25" s="108">
        <f>X$9*'9. Student Success Data'!V25</f>
        <v>192363</v>
      </c>
      <c r="Y25" s="108">
        <f>Y$9*'9. Student Success Data'!W25</f>
        <v>243423</v>
      </c>
      <c r="Z25" s="108">
        <f>Z$9*'9. Student Success Data'!X25</f>
        <v>49506</v>
      </c>
      <c r="AA25" s="108">
        <f>AA$9*'9. Student Success Data'!Y25</f>
        <v>104673</v>
      </c>
      <c r="AB25" s="108">
        <f t="shared" si="3"/>
        <v>1367187</v>
      </c>
      <c r="AC25" s="15"/>
      <c r="AD25" s="108">
        <f t="shared" si="0"/>
        <v>11152009</v>
      </c>
    </row>
    <row r="26" spans="1:30">
      <c r="A26" s="74" t="s">
        <v>50</v>
      </c>
      <c r="B26" s="124"/>
      <c r="C26" s="108">
        <f>C$9*'9. Student Success Data'!C26</f>
        <v>219120</v>
      </c>
      <c r="D26" s="108">
        <f>D$9*'9. Student Success Data'!D26</f>
        <v>45760</v>
      </c>
      <c r="E26" s="108">
        <f>E$9*'9. Student Success Data'!E26</f>
        <v>0</v>
      </c>
      <c r="F26" s="108">
        <f>F$9*'9. Student Success Data'!F26</f>
        <v>148720</v>
      </c>
      <c r="G26" s="108">
        <f>G$9*'9. Student Success Data'!G26</f>
        <v>165660</v>
      </c>
      <c r="H26" s="108">
        <f>H$9*'9. Student Success Data'!H26</f>
        <v>44880</v>
      </c>
      <c r="I26" s="108">
        <f>I$9*'9. Student Success Data'!I26</f>
        <v>148280</v>
      </c>
      <c r="J26" s="108">
        <f t="shared" si="1"/>
        <v>772420</v>
      </c>
      <c r="K26" s="124"/>
      <c r="L26" s="108">
        <f>L$9*'9. Student Success Data'!K26</f>
        <v>29970</v>
      </c>
      <c r="M26" s="108">
        <f>M$9*'9. Student Success Data'!L26</f>
        <v>8658</v>
      </c>
      <c r="N26" s="108">
        <f>N$9*'9. Student Success Data'!M26</f>
        <v>0</v>
      </c>
      <c r="O26" s="108">
        <f>O$9*'9. Student Success Data'!N26</f>
        <v>22977</v>
      </c>
      <c r="P26" s="108">
        <f>P$9*'9. Student Success Data'!O26</f>
        <v>14485.5</v>
      </c>
      <c r="Q26" s="108">
        <f>Q$9*'9. Student Success Data'!P26</f>
        <v>7659</v>
      </c>
      <c r="R26" s="108">
        <f>R$9*'9. Student Success Data'!Q26</f>
        <v>6160.5</v>
      </c>
      <c r="S26" s="108">
        <f t="shared" si="2"/>
        <v>89910</v>
      </c>
      <c r="T26" s="124"/>
      <c r="U26" s="108">
        <f>U$9*'9. Student Success Data'!S26</f>
        <v>38961</v>
      </c>
      <c r="V26" s="108">
        <f>V$9*'9. Student Success Data'!T26</f>
        <v>7104</v>
      </c>
      <c r="W26" s="108">
        <f>W$9*'9. Student Success Data'!U26</f>
        <v>0</v>
      </c>
      <c r="X26" s="108">
        <f>X$9*'9. Student Success Data'!V26</f>
        <v>23754</v>
      </c>
      <c r="Y26" s="108">
        <f>Y$9*'9. Student Success Data'!W26</f>
        <v>16816.5</v>
      </c>
      <c r="Z26" s="108">
        <f>Z$9*'9. Student Success Data'!X26</f>
        <v>6438</v>
      </c>
      <c r="AA26" s="108">
        <f>AA$9*'9. Student Success Data'!Y26</f>
        <v>8547</v>
      </c>
      <c r="AB26" s="108">
        <f t="shared" si="3"/>
        <v>101620.5</v>
      </c>
      <c r="AC26" s="15"/>
      <c r="AD26" s="108">
        <f t="shared" si="0"/>
        <v>963950.5</v>
      </c>
    </row>
    <row r="27" spans="1:30">
      <c r="A27" s="74" t="s">
        <v>51</v>
      </c>
      <c r="B27" s="124"/>
      <c r="C27" s="108">
        <f>C$9*'9. Student Success Data'!C27</f>
        <v>2752200</v>
      </c>
      <c r="D27" s="108">
        <f>D$9*'9. Student Success Data'!D27</f>
        <v>1883200</v>
      </c>
      <c r="E27" s="108">
        <f>E$9*'9. Student Success Data'!E27</f>
        <v>600160</v>
      </c>
      <c r="F27" s="108">
        <f>F$9*'9. Student Success Data'!F27</f>
        <v>2599520</v>
      </c>
      <c r="G27" s="108">
        <f>G$9*'9. Student Success Data'!G27</f>
        <v>3655740</v>
      </c>
      <c r="H27" s="108">
        <f>H$9*'9. Student Success Data'!H27</f>
        <v>912560</v>
      </c>
      <c r="I27" s="108">
        <f>I$9*'9. Student Success Data'!I27</f>
        <v>2022680</v>
      </c>
      <c r="J27" s="108">
        <f t="shared" si="1"/>
        <v>14426060</v>
      </c>
      <c r="K27" s="124"/>
      <c r="L27" s="108">
        <f>L$9*'9. Student Success Data'!K27</f>
        <v>413586</v>
      </c>
      <c r="M27" s="108">
        <f>M$9*'9. Student Success Data'!L27</f>
        <v>261072</v>
      </c>
      <c r="N27" s="108">
        <f>N$9*'9. Student Success Data'!M27</f>
        <v>36963</v>
      </c>
      <c r="O27" s="108">
        <f>O$9*'9. Student Success Data'!N27</f>
        <v>200466</v>
      </c>
      <c r="P27" s="108">
        <f>P$9*'9. Student Success Data'!O27</f>
        <v>341658</v>
      </c>
      <c r="Q27" s="108">
        <f>Q$9*'9. Student Success Data'!P27</f>
        <v>59274</v>
      </c>
      <c r="R27" s="108">
        <f>R$9*'9. Student Success Data'!Q27</f>
        <v>55111.5</v>
      </c>
      <c r="S27" s="108">
        <f t="shared" si="2"/>
        <v>1368130.5</v>
      </c>
      <c r="T27" s="124"/>
      <c r="U27" s="108">
        <f>U$9*'9. Student Success Data'!S27</f>
        <v>434565</v>
      </c>
      <c r="V27" s="108">
        <f>V$9*'9. Student Success Data'!T27</f>
        <v>262848</v>
      </c>
      <c r="W27" s="108">
        <f>W$9*'9. Student Success Data'!U27</f>
        <v>54168</v>
      </c>
      <c r="X27" s="108">
        <f>X$9*'9. Student Success Data'!V27</f>
        <v>253191</v>
      </c>
      <c r="Y27" s="108">
        <f>Y$9*'9. Student Success Data'!W27</f>
        <v>404761.5</v>
      </c>
      <c r="Z27" s="108">
        <f>Z$9*'9. Student Success Data'!X27</f>
        <v>66822</v>
      </c>
      <c r="AA27" s="108">
        <f>AA$9*'9. Student Success Data'!Y27</f>
        <v>114885</v>
      </c>
      <c r="AB27" s="108">
        <f t="shared" si="3"/>
        <v>1591240.5</v>
      </c>
      <c r="AC27" s="15"/>
      <c r="AD27" s="108">
        <f t="shared" si="0"/>
        <v>17385431</v>
      </c>
    </row>
    <row r="28" spans="1:30">
      <c r="A28" s="74" t="s">
        <v>52</v>
      </c>
      <c r="B28" s="124"/>
      <c r="C28" s="108">
        <f>C$9*'9. Student Success Data'!C28</f>
        <v>481800</v>
      </c>
      <c r="D28" s="108">
        <f>D$9*'9. Student Success Data'!D28</f>
        <v>276320</v>
      </c>
      <c r="E28" s="108">
        <f>E$9*'9. Student Success Data'!E28</f>
        <v>494560</v>
      </c>
      <c r="F28" s="108">
        <f>F$9*'9. Student Success Data'!F28</f>
        <v>357720</v>
      </c>
      <c r="G28" s="108">
        <f>G$9*'9. Student Success Data'!G28</f>
        <v>378840</v>
      </c>
      <c r="H28" s="108">
        <f>H$9*'9. Student Success Data'!H28</f>
        <v>69520</v>
      </c>
      <c r="I28" s="108">
        <f>I$9*'9. Student Success Data'!I28</f>
        <v>947760</v>
      </c>
      <c r="J28" s="108">
        <f t="shared" si="1"/>
        <v>3006520</v>
      </c>
      <c r="K28" s="124"/>
      <c r="L28" s="108">
        <f>L$9*'9. Student Success Data'!K28</f>
        <v>102397.5</v>
      </c>
      <c r="M28" s="108">
        <f>M$9*'9. Student Success Data'!L28</f>
        <v>52614</v>
      </c>
      <c r="N28" s="108">
        <f>N$9*'9. Student Success Data'!M28</f>
        <v>85581</v>
      </c>
      <c r="O28" s="108">
        <f>O$9*'9. Student Success Data'!N28</f>
        <v>52780.5</v>
      </c>
      <c r="P28" s="108">
        <f>P$9*'9. Student Success Data'!O28</f>
        <v>41208.75</v>
      </c>
      <c r="Q28" s="108">
        <f>Q$9*'9. Student Success Data'!P28</f>
        <v>7992</v>
      </c>
      <c r="R28" s="108">
        <f>R$9*'9. Student Success Data'!Q28</f>
        <v>27139.5</v>
      </c>
      <c r="S28" s="108">
        <f t="shared" si="2"/>
        <v>369713.25</v>
      </c>
      <c r="T28" s="124"/>
      <c r="U28" s="108">
        <f>U$9*'9. Student Success Data'!S28</f>
        <v>85248</v>
      </c>
      <c r="V28" s="108">
        <f>V$9*'9. Student Success Data'!T28</f>
        <v>48396</v>
      </c>
      <c r="W28" s="108">
        <f>W$9*'9. Student Success Data'!U28</f>
        <v>77922</v>
      </c>
      <c r="X28" s="108">
        <f>X$9*'9. Student Success Data'!V28</f>
        <v>49728</v>
      </c>
      <c r="Y28" s="108">
        <f>Y$9*'9. Student Success Data'!W28</f>
        <v>41625</v>
      </c>
      <c r="Z28" s="108">
        <f>Z$9*'9. Student Success Data'!X28</f>
        <v>9102</v>
      </c>
      <c r="AA28" s="108">
        <f>AA$9*'9. Student Success Data'!Y28</f>
        <v>30081</v>
      </c>
      <c r="AB28" s="108">
        <f t="shared" si="3"/>
        <v>342102</v>
      </c>
      <c r="AC28" s="15"/>
      <c r="AD28" s="108">
        <f t="shared" si="0"/>
        <v>3718335.25</v>
      </c>
    </row>
    <row r="29" spans="1:30">
      <c r="A29" s="74" t="s">
        <v>53</v>
      </c>
      <c r="B29" s="124"/>
      <c r="C29" s="108">
        <f>C$9*'9. Student Success Data'!C29</f>
        <v>504240</v>
      </c>
      <c r="D29" s="108">
        <f>D$9*'9. Student Success Data'!D29</f>
        <v>821920</v>
      </c>
      <c r="E29" s="108">
        <f>E$9*'9. Student Success Data'!E29</f>
        <v>212080</v>
      </c>
      <c r="F29" s="108">
        <f>F$9*'9. Student Success Data'!F29</f>
        <v>1023880</v>
      </c>
      <c r="G29" s="108">
        <f>G$9*'9. Student Success Data'!G29</f>
        <v>1237500</v>
      </c>
      <c r="H29" s="108">
        <f>H$9*'9. Student Success Data'!H29</f>
        <v>228800</v>
      </c>
      <c r="I29" s="108">
        <f>I$9*'9. Student Success Data'!I29</f>
        <v>624360</v>
      </c>
      <c r="J29" s="108">
        <f t="shared" si="1"/>
        <v>4652780</v>
      </c>
      <c r="K29" s="124"/>
      <c r="L29" s="108">
        <f>L$9*'9. Student Success Data'!K29</f>
        <v>112387.5</v>
      </c>
      <c r="M29" s="108">
        <f>M$9*'9. Student Success Data'!L29</f>
        <v>210456</v>
      </c>
      <c r="N29" s="108">
        <f>N$9*'9. Student Success Data'!M29</f>
        <v>46620</v>
      </c>
      <c r="O29" s="108">
        <f>O$9*'9. Student Success Data'!N29</f>
        <v>205128</v>
      </c>
      <c r="P29" s="108">
        <f>P$9*'9. Student Success Data'!O29</f>
        <v>237512.25</v>
      </c>
      <c r="Q29" s="108">
        <f>Q$9*'9. Student Success Data'!P29</f>
        <v>41958</v>
      </c>
      <c r="R29" s="108">
        <f>R$9*'9. Student Success Data'!Q29</f>
        <v>69264</v>
      </c>
      <c r="S29" s="108">
        <f t="shared" si="2"/>
        <v>923325.75</v>
      </c>
      <c r="T29" s="124"/>
      <c r="U29" s="108">
        <f>U$9*'9. Student Success Data'!S29</f>
        <v>97569</v>
      </c>
      <c r="V29" s="108">
        <f>V$9*'9. Student Success Data'!T29</f>
        <v>174492</v>
      </c>
      <c r="W29" s="108">
        <f>W$9*'9. Student Success Data'!U29</f>
        <v>40626</v>
      </c>
      <c r="X29" s="108">
        <f>X$9*'9. Student Success Data'!V29</f>
        <v>188811</v>
      </c>
      <c r="Y29" s="108">
        <f>Y$9*'9. Student Success Data'!W29</f>
        <v>225774</v>
      </c>
      <c r="Z29" s="108">
        <f>Z$9*'9. Student Success Data'!X29</f>
        <v>36852</v>
      </c>
      <c r="AA29" s="108">
        <f>AA$9*'9. Student Success Data'!Y29</f>
        <v>81030</v>
      </c>
      <c r="AB29" s="108">
        <f t="shared" si="3"/>
        <v>845154</v>
      </c>
      <c r="AC29" s="15"/>
      <c r="AD29" s="108">
        <f t="shared" si="0"/>
        <v>6421259.75</v>
      </c>
    </row>
    <row r="30" spans="1:30">
      <c r="A30" s="74" t="s">
        <v>54</v>
      </c>
      <c r="B30" s="124"/>
      <c r="C30" s="108">
        <f>C$9*'9. Student Success Data'!C30</f>
        <v>2805000</v>
      </c>
      <c r="D30" s="108">
        <f>D$9*'9. Student Success Data'!D30</f>
        <v>1619200</v>
      </c>
      <c r="E30" s="108">
        <f>E$9*'9. Student Success Data'!E30</f>
        <v>1317360</v>
      </c>
      <c r="F30" s="108">
        <f>F$9*'9. Student Success Data'!F30</f>
        <v>1059080</v>
      </c>
      <c r="G30" s="108">
        <f>G$9*'9. Student Success Data'!G30</f>
        <v>1816980</v>
      </c>
      <c r="H30" s="108">
        <f>H$9*'9. Student Success Data'!H30</f>
        <v>480480</v>
      </c>
      <c r="I30" s="108">
        <f>I$9*'9. Student Success Data'!I30</f>
        <v>781000</v>
      </c>
      <c r="J30" s="108">
        <f t="shared" si="1"/>
        <v>9879100</v>
      </c>
      <c r="K30" s="124"/>
      <c r="L30" s="108">
        <f>L$9*'9. Student Success Data'!K30</f>
        <v>529470</v>
      </c>
      <c r="M30" s="108">
        <f>M$9*'9. Student Success Data'!L30</f>
        <v>294372</v>
      </c>
      <c r="N30" s="108">
        <f>N$9*'9. Student Success Data'!M30</f>
        <v>239094</v>
      </c>
      <c r="O30" s="108">
        <f>O$9*'9. Student Success Data'!N30</f>
        <v>186480</v>
      </c>
      <c r="P30" s="108">
        <f>P$9*'9. Student Success Data'!O30</f>
        <v>234765</v>
      </c>
      <c r="Q30" s="108">
        <f>Q$9*'9. Student Success Data'!P30</f>
        <v>71262</v>
      </c>
      <c r="R30" s="108">
        <f>R$9*'9. Student Success Data'!Q30</f>
        <v>59107.5</v>
      </c>
      <c r="S30" s="108">
        <f t="shared" si="2"/>
        <v>1614550.5</v>
      </c>
      <c r="T30" s="124"/>
      <c r="U30" s="108">
        <f>U$9*'9. Student Success Data'!S30</f>
        <v>524808</v>
      </c>
      <c r="V30" s="108">
        <f>V$9*'9. Student Success Data'!T30</f>
        <v>292152</v>
      </c>
      <c r="W30" s="108">
        <f>W$9*'9. Student Success Data'!U30</f>
        <v>237096</v>
      </c>
      <c r="X30" s="108">
        <f>X$9*'9. Student Success Data'!V30</f>
        <v>189810</v>
      </c>
      <c r="Y30" s="108">
        <f>Y$9*'9. Student Success Data'!W30</f>
        <v>288045</v>
      </c>
      <c r="Z30" s="108">
        <f>Z$9*'9. Student Success Data'!X30</f>
        <v>69486</v>
      </c>
      <c r="AA30" s="108">
        <f>AA$9*'9. Student Success Data'!Y30</f>
        <v>107781</v>
      </c>
      <c r="AB30" s="108">
        <f t="shared" si="3"/>
        <v>1709178</v>
      </c>
      <c r="AC30" s="15"/>
      <c r="AD30" s="108">
        <f t="shared" si="0"/>
        <v>13202828.5</v>
      </c>
    </row>
    <row r="31" spans="1:30">
      <c r="A31" s="74" t="s">
        <v>55</v>
      </c>
      <c r="B31" s="124"/>
      <c r="C31" s="108">
        <f>C$9*'9. Student Success Data'!C31</f>
        <v>726000</v>
      </c>
      <c r="D31" s="108">
        <f>D$9*'9. Student Success Data'!D31</f>
        <v>707520</v>
      </c>
      <c r="E31" s="108">
        <f>E$9*'9. Student Success Data'!E31</f>
        <v>592240</v>
      </c>
      <c r="F31" s="108">
        <f>F$9*'9. Student Success Data'!F31</f>
        <v>382360</v>
      </c>
      <c r="G31" s="108">
        <f>G$9*'9. Student Success Data'!G31</f>
        <v>595980</v>
      </c>
      <c r="H31" s="108">
        <f>H$9*'9. Student Success Data'!H31</f>
        <v>172480</v>
      </c>
      <c r="I31" s="108">
        <f>I$9*'9. Student Success Data'!I31</f>
        <v>1022120</v>
      </c>
      <c r="J31" s="108">
        <f t="shared" si="1"/>
        <v>4198700</v>
      </c>
      <c r="K31" s="124"/>
      <c r="L31" s="108">
        <f>L$9*'9. Student Success Data'!K31</f>
        <v>169330.5</v>
      </c>
      <c r="M31" s="108">
        <f>M$9*'9. Student Success Data'!L31</f>
        <v>173826</v>
      </c>
      <c r="N31" s="108">
        <f>N$9*'9. Student Success Data'!M31</f>
        <v>141858</v>
      </c>
      <c r="O31" s="108">
        <f>O$9*'9. Student Success Data'!N31</f>
        <v>86913</v>
      </c>
      <c r="P31" s="108">
        <f>P$9*'9. Student Success Data'!O31</f>
        <v>119130.75</v>
      </c>
      <c r="Q31" s="108">
        <f>Q$9*'9. Student Success Data'!P31</f>
        <v>30636</v>
      </c>
      <c r="R31" s="108">
        <f>R$9*'9. Student Success Data'!Q31</f>
        <v>57442.5</v>
      </c>
      <c r="S31" s="108">
        <f t="shared" si="2"/>
        <v>779136.75</v>
      </c>
      <c r="T31" s="124"/>
      <c r="U31" s="108">
        <f>U$9*'9. Student Success Data'!S31</f>
        <v>157176</v>
      </c>
      <c r="V31" s="108">
        <f>V$9*'9. Student Success Data'!T31</f>
        <v>163392</v>
      </c>
      <c r="W31" s="108">
        <f>W$9*'9. Student Success Data'!U31</f>
        <v>131868</v>
      </c>
      <c r="X31" s="108">
        <f>X$9*'9. Student Success Data'!V31</f>
        <v>81141</v>
      </c>
      <c r="Y31" s="108">
        <f>Y$9*'9. Student Success Data'!W31</f>
        <v>107725.5</v>
      </c>
      <c r="Z31" s="108">
        <f>Z$9*'9. Student Success Data'!X31</f>
        <v>33078</v>
      </c>
      <c r="AA31" s="108">
        <f>AA$9*'9. Student Success Data'!Y31</f>
        <v>66045</v>
      </c>
      <c r="AB31" s="108">
        <f t="shared" si="3"/>
        <v>740425.5</v>
      </c>
      <c r="AC31" s="15"/>
      <c r="AD31" s="108">
        <f t="shared" si="0"/>
        <v>5718262.25</v>
      </c>
    </row>
    <row r="32" spans="1:30">
      <c r="A32" s="74" t="s">
        <v>56</v>
      </c>
      <c r="B32" s="124"/>
      <c r="C32" s="108">
        <f>C$9*'9. Student Success Data'!C32</f>
        <v>1256640</v>
      </c>
      <c r="D32" s="108">
        <f>D$9*'9. Student Success Data'!D32</f>
        <v>647680</v>
      </c>
      <c r="E32" s="108">
        <f>E$9*'9. Student Success Data'!E32</f>
        <v>512160</v>
      </c>
      <c r="F32" s="108">
        <f>F$9*'9. Student Success Data'!F32</f>
        <v>549560</v>
      </c>
      <c r="G32" s="108">
        <f>G$9*'9. Student Success Data'!G32</f>
        <v>359040</v>
      </c>
      <c r="H32" s="108">
        <f>H$9*'9. Student Success Data'!H32</f>
        <v>101200</v>
      </c>
      <c r="I32" s="108">
        <f>I$9*'9. Student Success Data'!I32</f>
        <v>339680</v>
      </c>
      <c r="J32" s="108">
        <f t="shared" si="1"/>
        <v>3765960</v>
      </c>
      <c r="K32" s="124"/>
      <c r="L32" s="108">
        <f>L$9*'9. Student Success Data'!K32</f>
        <v>349650</v>
      </c>
      <c r="M32" s="108">
        <f>M$9*'9. Student Success Data'!L32</f>
        <v>176490</v>
      </c>
      <c r="N32" s="108">
        <f>N$9*'9. Student Success Data'!M32</f>
        <v>135864</v>
      </c>
      <c r="O32" s="108">
        <f>O$9*'9. Student Success Data'!N32</f>
        <v>165168</v>
      </c>
      <c r="P32" s="108">
        <f>P$9*'9. Student Success Data'!O32</f>
        <v>91908</v>
      </c>
      <c r="Q32" s="108">
        <f>Q$9*'9. Student Success Data'!P32</f>
        <v>22977</v>
      </c>
      <c r="R32" s="108">
        <f>R$9*'9. Student Success Data'!Q32</f>
        <v>79920</v>
      </c>
      <c r="S32" s="108">
        <f t="shared" si="2"/>
        <v>1021977</v>
      </c>
      <c r="T32" s="124"/>
      <c r="U32" s="108">
        <f>U$9*'9. Student Success Data'!S32</f>
        <v>287379</v>
      </c>
      <c r="V32" s="108">
        <f>V$9*'9. Student Success Data'!T32</f>
        <v>146520</v>
      </c>
      <c r="W32" s="108">
        <f>W$9*'9. Student Success Data'!U32</f>
        <v>117438</v>
      </c>
      <c r="X32" s="108">
        <f>X$9*'9. Student Success Data'!V32</f>
        <v>127095</v>
      </c>
      <c r="Y32" s="108">
        <f>Y$9*'9. Student Success Data'!W32</f>
        <v>78754.5</v>
      </c>
      <c r="Z32" s="108">
        <f>Z$9*'9. Student Success Data'!X32</f>
        <v>19536</v>
      </c>
      <c r="AA32" s="108">
        <f>AA$9*'9. Student Success Data'!Y32</f>
        <v>65712</v>
      </c>
      <c r="AB32" s="108">
        <f t="shared" si="3"/>
        <v>842434.5</v>
      </c>
      <c r="AC32" s="15"/>
      <c r="AD32" s="108">
        <f t="shared" si="0"/>
        <v>5630371.5</v>
      </c>
    </row>
    <row r="33" spans="1:30">
      <c r="A33" s="74" t="s">
        <v>57</v>
      </c>
      <c r="B33" s="124"/>
      <c r="C33" s="108">
        <f>C$9*'9. Student Success Data'!C33</f>
        <v>1754280</v>
      </c>
      <c r="D33" s="108">
        <f>D$9*'9. Student Success Data'!D33</f>
        <v>1374560</v>
      </c>
      <c r="E33" s="108">
        <f>E$9*'9. Student Success Data'!E33</f>
        <v>471680</v>
      </c>
      <c r="F33" s="108">
        <f>F$9*'9. Student Success Data'!F33</f>
        <v>2082960</v>
      </c>
      <c r="G33" s="108">
        <f>G$9*'9. Student Success Data'!G33</f>
        <v>1442100</v>
      </c>
      <c r="H33" s="108">
        <f>H$9*'9. Student Success Data'!H33</f>
        <v>249040</v>
      </c>
      <c r="I33" s="108">
        <f>I$9*'9. Student Success Data'!I33</f>
        <v>1904760</v>
      </c>
      <c r="J33" s="108">
        <f t="shared" si="1"/>
        <v>9279380</v>
      </c>
      <c r="K33" s="124"/>
      <c r="L33" s="108">
        <f>L$9*'9. Student Success Data'!K33</f>
        <v>438061.5</v>
      </c>
      <c r="M33" s="108">
        <f>M$9*'9. Student Success Data'!L33</f>
        <v>336330</v>
      </c>
      <c r="N33" s="108">
        <f>N$9*'9. Student Success Data'!M33</f>
        <v>123876</v>
      </c>
      <c r="O33" s="108">
        <f>O$9*'9. Student Success Data'!N33</f>
        <v>426073.5</v>
      </c>
      <c r="P33" s="108">
        <f>P$9*'9. Student Success Data'!O33</f>
        <v>270729</v>
      </c>
      <c r="Q33" s="108">
        <f>Q$9*'9. Student Success Data'!P33</f>
        <v>44955</v>
      </c>
      <c r="R33" s="108">
        <f>R$9*'9. Student Success Data'!Q33</f>
        <v>287712</v>
      </c>
      <c r="S33" s="108">
        <f t="shared" si="2"/>
        <v>1927737</v>
      </c>
      <c r="T33" s="124"/>
      <c r="U33" s="108">
        <f>U$9*'9. Student Success Data'!S33</f>
        <v>358641</v>
      </c>
      <c r="V33" s="108">
        <f>V$9*'9. Student Success Data'!T33</f>
        <v>289044</v>
      </c>
      <c r="W33" s="108">
        <f>W$9*'9. Student Success Data'!U33</f>
        <v>98346</v>
      </c>
      <c r="X33" s="108">
        <f>X$9*'9. Student Success Data'!V33</f>
        <v>363747</v>
      </c>
      <c r="Y33" s="108">
        <f>Y$9*'9. Student Success Data'!W33</f>
        <v>237762</v>
      </c>
      <c r="Z33" s="108">
        <f>Z$9*'9. Student Success Data'!X33</f>
        <v>41736</v>
      </c>
      <c r="AA33" s="108">
        <f>AA$9*'9. Student Success Data'!Y33</f>
        <v>259740</v>
      </c>
      <c r="AB33" s="108">
        <f t="shared" si="3"/>
        <v>1649016</v>
      </c>
      <c r="AC33" s="15"/>
      <c r="AD33" s="108">
        <f t="shared" si="0"/>
        <v>12856133</v>
      </c>
    </row>
    <row r="34" spans="1:30">
      <c r="A34" s="74" t="s">
        <v>21</v>
      </c>
      <c r="B34" s="124"/>
      <c r="C34" s="108">
        <f>C$9*'9. Student Success Data'!C34</f>
        <v>134640</v>
      </c>
      <c r="D34" s="108">
        <f>D$9*'9. Student Success Data'!D34</f>
        <v>75680</v>
      </c>
      <c r="E34" s="108">
        <f>E$9*'9. Student Success Data'!E34</f>
        <v>29040</v>
      </c>
      <c r="F34" s="108">
        <f>F$9*'9. Student Success Data'!F34</f>
        <v>126280</v>
      </c>
      <c r="G34" s="108">
        <f>G$9*'9. Student Success Data'!G34</f>
        <v>224400</v>
      </c>
      <c r="H34" s="108">
        <f>H$9*'9. Student Success Data'!H34</f>
        <v>12320</v>
      </c>
      <c r="I34" s="108">
        <f>I$9*'9. Student Success Data'!I34</f>
        <v>387200</v>
      </c>
      <c r="J34" s="108">
        <f t="shared" si="1"/>
        <v>989560</v>
      </c>
      <c r="K34" s="124"/>
      <c r="L34" s="108">
        <f>L$9*'9. Student Success Data'!K34</f>
        <v>25474.5</v>
      </c>
      <c r="M34" s="108">
        <f>M$9*'9. Student Success Data'!L34</f>
        <v>18648</v>
      </c>
      <c r="N34" s="108">
        <f>N$9*'9. Student Success Data'!M34</f>
        <v>3663</v>
      </c>
      <c r="O34" s="108">
        <f>O$9*'9. Student Success Data'!N34</f>
        <v>13320</v>
      </c>
      <c r="P34" s="108">
        <f>P$9*'9. Student Success Data'!O34</f>
        <v>18731.25</v>
      </c>
      <c r="Q34" s="108">
        <f>Q$9*'9. Student Success Data'!P34</f>
        <v>1665</v>
      </c>
      <c r="R34" s="108">
        <f>R$9*'9. Student Success Data'!Q34</f>
        <v>8991</v>
      </c>
      <c r="S34" s="108">
        <f t="shared" si="2"/>
        <v>90492.75</v>
      </c>
      <c r="T34" s="124"/>
      <c r="U34" s="108">
        <f>U$9*'9. Student Success Data'!S34</f>
        <v>27306</v>
      </c>
      <c r="V34" s="108">
        <f>V$9*'9. Student Success Data'!T34</f>
        <v>15540</v>
      </c>
      <c r="W34" s="108">
        <f>W$9*'9. Student Success Data'!U34</f>
        <v>4884</v>
      </c>
      <c r="X34" s="108">
        <f>X$9*'9. Student Success Data'!V34</f>
        <v>13209</v>
      </c>
      <c r="Y34" s="108">
        <f>Y$9*'9. Student Success Data'!W34</f>
        <v>27472.5</v>
      </c>
      <c r="Z34" s="108">
        <f>Z$9*'9. Student Success Data'!X34</f>
        <v>1554</v>
      </c>
      <c r="AA34" s="108">
        <f>AA$9*'9. Student Success Data'!Y34</f>
        <v>18648</v>
      </c>
      <c r="AB34" s="108">
        <f t="shared" si="3"/>
        <v>108613.5</v>
      </c>
      <c r="AC34" s="15"/>
      <c r="AD34" s="108">
        <f t="shared" si="0"/>
        <v>1188666.25</v>
      </c>
    </row>
    <row r="35" spans="1:30">
      <c r="A35" s="74" t="s">
        <v>22</v>
      </c>
      <c r="B35" s="124"/>
      <c r="C35" s="108">
        <f>C$9*'9. Student Success Data'!C35</f>
        <v>271920</v>
      </c>
      <c r="D35" s="108">
        <f>D$9*'9. Student Success Data'!D35</f>
        <v>82720</v>
      </c>
      <c r="E35" s="108">
        <f>E$9*'9. Student Success Data'!E35</f>
        <v>119680</v>
      </c>
      <c r="F35" s="108">
        <f>F$9*'9. Student Success Data'!F35</f>
        <v>127160</v>
      </c>
      <c r="G35" s="108">
        <f>G$9*'9. Student Success Data'!G35</f>
        <v>55440</v>
      </c>
      <c r="H35" s="108">
        <f>H$9*'9. Student Success Data'!H35</f>
        <v>22000</v>
      </c>
      <c r="I35" s="108">
        <f>I$9*'9. Student Success Data'!I35</f>
        <v>185680</v>
      </c>
      <c r="J35" s="108">
        <f t="shared" si="1"/>
        <v>864600</v>
      </c>
      <c r="K35" s="124"/>
      <c r="L35" s="108">
        <f>L$9*'9. Student Success Data'!K35</f>
        <v>46953</v>
      </c>
      <c r="M35" s="108">
        <f>M$9*'9. Student Success Data'!L35</f>
        <v>19980</v>
      </c>
      <c r="N35" s="108">
        <f>N$9*'9. Student Success Data'!M35</f>
        <v>26640</v>
      </c>
      <c r="O35" s="108">
        <f>O$9*'9. Student Success Data'!N35</f>
        <v>17815.5</v>
      </c>
      <c r="P35" s="108">
        <f>P$9*'9. Student Success Data'!O35</f>
        <v>8491.5</v>
      </c>
      <c r="Q35" s="108">
        <f>Q$9*'9. Student Success Data'!P35</f>
        <v>2331</v>
      </c>
      <c r="R35" s="108">
        <f>R$9*'9. Student Success Data'!Q35</f>
        <v>7992</v>
      </c>
      <c r="S35" s="108">
        <f t="shared" si="2"/>
        <v>130203</v>
      </c>
      <c r="T35" s="124"/>
      <c r="U35" s="108">
        <f>U$9*'9. Student Success Data'!S35</f>
        <v>49284</v>
      </c>
      <c r="V35" s="108">
        <f>V$9*'9. Student Success Data'!T35</f>
        <v>15096</v>
      </c>
      <c r="W35" s="108">
        <f>W$9*'9. Student Success Data'!U35</f>
        <v>19980</v>
      </c>
      <c r="X35" s="108">
        <f>X$9*'9. Student Success Data'!V35</f>
        <v>23865</v>
      </c>
      <c r="Y35" s="108">
        <f>Y$9*'9. Student Success Data'!W35</f>
        <v>7825.5</v>
      </c>
      <c r="Z35" s="108">
        <f>Z$9*'9. Student Success Data'!X35</f>
        <v>1776</v>
      </c>
      <c r="AA35" s="108">
        <f>AA$9*'9. Student Success Data'!Y35</f>
        <v>15096</v>
      </c>
      <c r="AB35" s="108">
        <f t="shared" si="3"/>
        <v>132922.5</v>
      </c>
      <c r="AC35" s="15"/>
      <c r="AD35" s="108">
        <f t="shared" si="0"/>
        <v>1127725.5</v>
      </c>
    </row>
    <row r="36" spans="1:30">
      <c r="A36" s="74" t="s">
        <v>58</v>
      </c>
      <c r="B36" s="124"/>
      <c r="C36" s="108">
        <f>C$9*'9. Student Success Data'!C36</f>
        <v>988680</v>
      </c>
      <c r="D36" s="108">
        <f>D$9*'9. Student Success Data'!D36</f>
        <v>1376320</v>
      </c>
      <c r="E36" s="108">
        <f>E$9*'9. Student Success Data'!E36</f>
        <v>187440</v>
      </c>
      <c r="F36" s="108">
        <f>F$9*'9. Student Success Data'!F36</f>
        <v>1328800</v>
      </c>
      <c r="G36" s="108">
        <f>G$9*'9. Student Success Data'!G36</f>
        <v>1296900</v>
      </c>
      <c r="H36" s="108">
        <f>H$9*'9. Student Success Data'!H36</f>
        <v>270160</v>
      </c>
      <c r="I36" s="108">
        <f>I$9*'9. Student Success Data'!I36</f>
        <v>828080</v>
      </c>
      <c r="J36" s="108">
        <f t="shared" si="1"/>
        <v>6276380</v>
      </c>
      <c r="K36" s="124"/>
      <c r="L36" s="108">
        <f>L$9*'9. Student Success Data'!K36</f>
        <v>244755</v>
      </c>
      <c r="M36" s="108">
        <f>M$9*'9. Student Success Data'!L36</f>
        <v>341658</v>
      </c>
      <c r="N36" s="108">
        <f>N$9*'9. Student Success Data'!M36</f>
        <v>46953</v>
      </c>
      <c r="O36" s="108">
        <f>O$9*'9. Student Success Data'!N36</f>
        <v>310689</v>
      </c>
      <c r="P36" s="108">
        <f>P$9*'9. Student Success Data'!O36</f>
        <v>266233.5</v>
      </c>
      <c r="Q36" s="108">
        <f>Q$9*'9. Student Success Data'!P36</f>
        <v>46620</v>
      </c>
      <c r="R36" s="108">
        <f>R$9*'9. Student Success Data'!Q36</f>
        <v>122877</v>
      </c>
      <c r="S36" s="108">
        <f t="shared" si="2"/>
        <v>1379785.5</v>
      </c>
      <c r="T36" s="124"/>
      <c r="U36" s="108">
        <f>U$9*'9. Student Success Data'!S36</f>
        <v>206460</v>
      </c>
      <c r="V36" s="108">
        <f>V$9*'9. Student Success Data'!T36</f>
        <v>277944</v>
      </c>
      <c r="W36" s="108">
        <f>W$9*'9. Student Success Data'!U36</f>
        <v>40848</v>
      </c>
      <c r="X36" s="108">
        <f>X$9*'9. Student Success Data'!V36</f>
        <v>269175</v>
      </c>
      <c r="Y36" s="108">
        <f>Y$9*'9. Student Success Data'!W36</f>
        <v>236097</v>
      </c>
      <c r="Z36" s="108">
        <f>Z$9*'9. Student Success Data'!X36</f>
        <v>41070</v>
      </c>
      <c r="AA36" s="108">
        <f>AA$9*'9. Student Success Data'!Y36</f>
        <v>124764</v>
      </c>
      <c r="AB36" s="108">
        <f t="shared" si="3"/>
        <v>1196358</v>
      </c>
      <c r="AC36" s="15"/>
      <c r="AD36" s="108">
        <f t="shared" si="0"/>
        <v>8852523.5</v>
      </c>
    </row>
    <row r="37" spans="1:30">
      <c r="A37" s="74" t="s">
        <v>59</v>
      </c>
      <c r="B37" s="124"/>
      <c r="C37" s="108">
        <f>C$9*'9. Student Success Data'!C37</f>
        <v>11783640</v>
      </c>
      <c r="D37" s="108">
        <f>D$9*'9. Student Success Data'!D37</f>
        <v>4470400</v>
      </c>
      <c r="E37" s="108">
        <f>E$9*'9. Student Success Data'!E37</f>
        <v>7025040</v>
      </c>
      <c r="F37" s="108">
        <f>F$9*'9. Student Success Data'!F37</f>
        <v>8815400</v>
      </c>
      <c r="G37" s="108">
        <f>G$9*'9. Student Success Data'!G37</f>
        <v>7590000</v>
      </c>
      <c r="H37" s="108">
        <f>H$9*'9. Student Success Data'!H37</f>
        <v>565840</v>
      </c>
      <c r="I37" s="108">
        <f>I$9*'9. Student Success Data'!I37</f>
        <v>6356240</v>
      </c>
      <c r="J37" s="108">
        <f t="shared" si="1"/>
        <v>46606560</v>
      </c>
      <c r="K37" s="124"/>
      <c r="L37" s="108">
        <f>L$9*'9. Student Success Data'!K37</f>
        <v>2951046</v>
      </c>
      <c r="M37" s="108">
        <f>M$9*'9. Student Success Data'!L37</f>
        <v>1151514</v>
      </c>
      <c r="N37" s="108">
        <f>N$9*'9. Student Success Data'!M37</f>
        <v>1631034</v>
      </c>
      <c r="O37" s="108">
        <f>O$9*'9. Student Success Data'!N37</f>
        <v>1739425.5</v>
      </c>
      <c r="P37" s="108">
        <f>P$9*'9. Student Success Data'!O37</f>
        <v>1518979.5</v>
      </c>
      <c r="Q37" s="108">
        <f>Q$9*'9. Student Success Data'!P37</f>
        <v>91242</v>
      </c>
      <c r="R37" s="108">
        <f>R$9*'9. Student Success Data'!Q37</f>
        <v>651348</v>
      </c>
      <c r="S37" s="108">
        <f t="shared" si="2"/>
        <v>9734589</v>
      </c>
      <c r="T37" s="124"/>
      <c r="U37" s="108">
        <f>U$9*'9. Student Success Data'!S37</f>
        <v>2394936</v>
      </c>
      <c r="V37" s="108">
        <f>V$9*'9. Student Success Data'!T37</f>
        <v>934176</v>
      </c>
      <c r="W37" s="108">
        <f>W$9*'9. Student Success Data'!U37</f>
        <v>1375956</v>
      </c>
      <c r="X37" s="108">
        <f>X$9*'9. Student Success Data'!V37</f>
        <v>1568652</v>
      </c>
      <c r="Y37" s="108">
        <f>Y$9*'9. Student Success Data'!W37</f>
        <v>1461204</v>
      </c>
      <c r="Z37" s="108">
        <f>Z$9*'9. Student Success Data'!X37</f>
        <v>82584</v>
      </c>
      <c r="AA37" s="108">
        <f>AA$9*'9. Student Success Data'!Y37</f>
        <v>958152</v>
      </c>
      <c r="AB37" s="108">
        <f t="shared" si="3"/>
        <v>8775660</v>
      </c>
      <c r="AC37" s="15"/>
      <c r="AD37" s="108">
        <f t="shared" si="0"/>
        <v>65116809</v>
      </c>
    </row>
    <row r="38" spans="1:30">
      <c r="A38" s="74" t="s">
        <v>60</v>
      </c>
      <c r="B38" s="124"/>
      <c r="C38" s="108">
        <f>C$9*'9. Student Success Data'!C38</f>
        <v>6068040</v>
      </c>
      <c r="D38" s="108">
        <f>D$9*'9. Student Success Data'!D38</f>
        <v>2817760</v>
      </c>
      <c r="E38" s="108">
        <f>E$9*'9. Student Success Data'!E38</f>
        <v>1847120</v>
      </c>
      <c r="F38" s="108">
        <f>F$9*'9. Student Success Data'!F38</f>
        <v>3985520</v>
      </c>
      <c r="G38" s="108">
        <f>G$9*'9. Student Success Data'!G38</f>
        <v>4672800</v>
      </c>
      <c r="H38" s="108">
        <f>H$9*'9. Student Success Data'!H38</f>
        <v>524480</v>
      </c>
      <c r="I38" s="108">
        <f>I$9*'9. Student Success Data'!I38</f>
        <v>5392640</v>
      </c>
      <c r="J38" s="108">
        <f t="shared" si="1"/>
        <v>25308360</v>
      </c>
      <c r="K38" s="124"/>
      <c r="L38" s="108">
        <f>L$9*'9. Student Success Data'!K38</f>
        <v>1321177.5</v>
      </c>
      <c r="M38" s="108">
        <f>M$9*'9. Student Success Data'!L38</f>
        <v>603396</v>
      </c>
      <c r="N38" s="108">
        <f>N$9*'9. Student Success Data'!M38</f>
        <v>385281</v>
      </c>
      <c r="O38" s="108">
        <f>O$9*'9. Student Success Data'!N38</f>
        <v>700465.5</v>
      </c>
      <c r="P38" s="108">
        <f>P$9*'9. Student Success Data'!O38</f>
        <v>711038.25</v>
      </c>
      <c r="Q38" s="108">
        <f>Q$9*'9. Student Success Data'!P38</f>
        <v>64269</v>
      </c>
      <c r="R38" s="108">
        <f>R$9*'9. Student Success Data'!Q38</f>
        <v>452047.5</v>
      </c>
      <c r="S38" s="108">
        <f t="shared" si="2"/>
        <v>4237674.75</v>
      </c>
      <c r="T38" s="124"/>
      <c r="U38" s="108">
        <f>U$9*'9. Student Success Data'!S38</f>
        <v>1218780</v>
      </c>
      <c r="V38" s="108">
        <f>V$9*'9. Student Success Data'!T38</f>
        <v>549228</v>
      </c>
      <c r="W38" s="108">
        <f>W$9*'9. Student Success Data'!U38</f>
        <v>346098</v>
      </c>
      <c r="X38" s="108">
        <f>X$9*'9. Student Success Data'!V38</f>
        <v>708069</v>
      </c>
      <c r="Y38" s="108">
        <f>Y$9*'9. Student Success Data'!W38</f>
        <v>799200</v>
      </c>
      <c r="Z38" s="108">
        <f>Z$9*'9. Student Success Data'!X38</f>
        <v>67710</v>
      </c>
      <c r="AA38" s="108">
        <f>AA$9*'9. Student Success Data'!Y38</f>
        <v>721278</v>
      </c>
      <c r="AB38" s="108">
        <f t="shared" si="3"/>
        <v>4410363</v>
      </c>
      <c r="AC38" s="15"/>
      <c r="AD38" s="108">
        <f t="shared" si="0"/>
        <v>33956397.75</v>
      </c>
    </row>
    <row r="39" spans="1:30">
      <c r="A39" s="74" t="s">
        <v>23</v>
      </c>
      <c r="B39" s="124"/>
      <c r="C39" s="108">
        <f>C$9*'9. Student Success Data'!C39</f>
        <v>267960</v>
      </c>
      <c r="D39" s="108">
        <f>D$9*'9. Student Success Data'!D39</f>
        <v>174240</v>
      </c>
      <c r="E39" s="108">
        <f>E$9*'9. Student Success Data'!E39</f>
        <v>51920</v>
      </c>
      <c r="F39" s="108">
        <f>F$9*'9. Student Success Data'!F39</f>
        <v>204160</v>
      </c>
      <c r="G39" s="108">
        <f>G$9*'9. Student Success Data'!G39</f>
        <v>336600</v>
      </c>
      <c r="H39" s="108">
        <f>H$9*'9. Student Success Data'!H39</f>
        <v>51920</v>
      </c>
      <c r="I39" s="108">
        <f>I$9*'9. Student Success Data'!I39</f>
        <v>123200</v>
      </c>
      <c r="J39" s="108">
        <f t="shared" si="1"/>
        <v>1210000</v>
      </c>
      <c r="K39" s="124"/>
      <c r="L39" s="108">
        <f>L$9*'9. Student Success Data'!K39</f>
        <v>49450.5</v>
      </c>
      <c r="M39" s="108">
        <f>M$9*'9. Student Success Data'!L39</f>
        <v>33300</v>
      </c>
      <c r="N39" s="108">
        <f>N$9*'9. Student Success Data'!M39</f>
        <v>9324</v>
      </c>
      <c r="O39" s="108">
        <f>O$9*'9. Student Success Data'!N39</f>
        <v>25308</v>
      </c>
      <c r="P39" s="108">
        <f>P$9*'9. Student Success Data'!O39</f>
        <v>36963</v>
      </c>
      <c r="Q39" s="108">
        <f>Q$9*'9. Student Success Data'!P39</f>
        <v>4995</v>
      </c>
      <c r="R39" s="108">
        <f>R$9*'9. Student Success Data'!Q39</f>
        <v>4828.5</v>
      </c>
      <c r="S39" s="108">
        <f t="shared" si="2"/>
        <v>164169</v>
      </c>
      <c r="T39" s="124"/>
      <c r="U39" s="108">
        <f>U$9*'9. Student Success Data'!S39</f>
        <v>49284</v>
      </c>
      <c r="V39" s="108">
        <f>V$9*'9. Student Success Data'!T39</f>
        <v>31968</v>
      </c>
      <c r="W39" s="108">
        <f>W$9*'9. Student Success Data'!U39</f>
        <v>8658</v>
      </c>
      <c r="X39" s="108">
        <f>X$9*'9. Student Success Data'!V39</f>
        <v>29304</v>
      </c>
      <c r="Y39" s="108">
        <f>Y$9*'9. Student Success Data'!W39</f>
        <v>39127.5</v>
      </c>
      <c r="Z39" s="108">
        <f>Z$9*'9. Student Success Data'!X39</f>
        <v>6216</v>
      </c>
      <c r="AA39" s="108">
        <f>AA$9*'9. Student Success Data'!Y39</f>
        <v>5883</v>
      </c>
      <c r="AB39" s="108">
        <f t="shared" si="3"/>
        <v>170440.5</v>
      </c>
      <c r="AC39" s="15"/>
      <c r="AD39" s="108">
        <f t="shared" si="0"/>
        <v>1544609.5</v>
      </c>
    </row>
    <row r="40" spans="1:30">
      <c r="A40" s="74" t="s">
        <v>61</v>
      </c>
      <c r="B40" s="124"/>
      <c r="C40" s="108">
        <f>C$9*'9. Student Success Data'!C40</f>
        <v>307560</v>
      </c>
      <c r="D40" s="108">
        <f>D$9*'9. Student Success Data'!D40</f>
        <v>163680</v>
      </c>
      <c r="E40" s="108">
        <f>E$9*'9. Student Success Data'!E40</f>
        <v>55440</v>
      </c>
      <c r="F40" s="108">
        <f>F$9*'9. Student Success Data'!F40</f>
        <v>232760</v>
      </c>
      <c r="G40" s="108">
        <f>G$9*'9. Student Success Data'!G40</f>
        <v>207900</v>
      </c>
      <c r="H40" s="108">
        <f>H$9*'9. Student Success Data'!H40</f>
        <v>26400</v>
      </c>
      <c r="I40" s="108">
        <f>I$9*'9. Student Success Data'!I40</f>
        <v>272360</v>
      </c>
      <c r="J40" s="108">
        <f t="shared" si="1"/>
        <v>1266100</v>
      </c>
      <c r="K40" s="124"/>
      <c r="L40" s="108">
        <f>L$9*'9. Student Success Data'!K40</f>
        <v>86913</v>
      </c>
      <c r="M40" s="108">
        <f>M$9*'9. Student Success Data'!L40</f>
        <v>43290</v>
      </c>
      <c r="N40" s="108">
        <f>N$9*'9. Student Success Data'!M40</f>
        <v>14985</v>
      </c>
      <c r="O40" s="108">
        <f>O$9*'9. Student Success Data'!N40</f>
        <v>59440.5</v>
      </c>
      <c r="P40" s="108">
        <f>P$9*'9. Student Success Data'!O40</f>
        <v>31968</v>
      </c>
      <c r="Q40" s="108">
        <f>Q$9*'9. Student Success Data'!P40</f>
        <v>3996</v>
      </c>
      <c r="R40" s="108">
        <f>R$9*'9. Student Success Data'!Q40</f>
        <v>33300</v>
      </c>
      <c r="S40" s="108">
        <f t="shared" si="2"/>
        <v>273892.5</v>
      </c>
      <c r="T40" s="124"/>
      <c r="U40" s="108">
        <f>U$9*'9. Student Success Data'!S40</f>
        <v>70263</v>
      </c>
      <c r="V40" s="108">
        <f>V$9*'9. Student Success Data'!T40</f>
        <v>36408</v>
      </c>
      <c r="W40" s="108">
        <f>W$9*'9. Student Success Data'!U40</f>
        <v>12876</v>
      </c>
      <c r="X40" s="108">
        <f>X$9*'9. Student Success Data'!V40</f>
        <v>48285</v>
      </c>
      <c r="Y40" s="108">
        <f>Y$9*'9. Student Success Data'!W40</f>
        <v>32301</v>
      </c>
      <c r="Z40" s="108">
        <f>Z$9*'9. Student Success Data'!X40</f>
        <v>5328</v>
      </c>
      <c r="AA40" s="108">
        <f>AA$9*'9. Student Success Data'!Y40</f>
        <v>39294</v>
      </c>
      <c r="AB40" s="108">
        <f t="shared" si="3"/>
        <v>244755</v>
      </c>
      <c r="AC40" s="15"/>
      <c r="AD40" s="108">
        <f t="shared" si="0"/>
        <v>1784747.5</v>
      </c>
    </row>
    <row r="41" spans="1:30">
      <c r="A41" s="74" t="s">
        <v>62</v>
      </c>
      <c r="B41" s="124"/>
      <c r="C41" s="108">
        <f>C$9*'9. Student Success Data'!C41</f>
        <v>834240</v>
      </c>
      <c r="D41" s="108">
        <f>D$9*'9. Student Success Data'!D41</f>
        <v>776160</v>
      </c>
      <c r="E41" s="108">
        <f>E$9*'9. Student Success Data'!E41</f>
        <v>422400</v>
      </c>
      <c r="F41" s="108">
        <f>F$9*'9. Student Success Data'!F41</f>
        <v>597520</v>
      </c>
      <c r="G41" s="108">
        <f>G$9*'9. Student Success Data'!G41</f>
        <v>625680</v>
      </c>
      <c r="H41" s="108">
        <f>H$9*'9. Student Success Data'!H41</f>
        <v>156640</v>
      </c>
      <c r="I41" s="108">
        <f>I$9*'9. Student Success Data'!I41</f>
        <v>707520</v>
      </c>
      <c r="J41" s="108">
        <f t="shared" si="1"/>
        <v>4120160</v>
      </c>
      <c r="K41" s="124"/>
      <c r="L41" s="108">
        <f>L$9*'9. Student Success Data'!K41</f>
        <v>241758</v>
      </c>
      <c r="M41" s="108">
        <f>M$9*'9. Student Success Data'!L41</f>
        <v>211122</v>
      </c>
      <c r="N41" s="108">
        <f>N$9*'9. Student Success Data'!M41</f>
        <v>117549</v>
      </c>
      <c r="O41" s="108">
        <f>O$9*'9. Student Success Data'!N41</f>
        <v>154512</v>
      </c>
      <c r="P41" s="108">
        <f>P$9*'9. Student Success Data'!O41</f>
        <v>147352.5</v>
      </c>
      <c r="Q41" s="108">
        <f>Q$9*'9. Student Success Data'!P41</f>
        <v>27972</v>
      </c>
      <c r="R41" s="108">
        <f>R$9*'9. Student Success Data'!Q41</f>
        <v>123210</v>
      </c>
      <c r="S41" s="108">
        <f t="shared" si="2"/>
        <v>1023475.5</v>
      </c>
      <c r="T41" s="124"/>
      <c r="U41" s="108">
        <f>U$9*'9. Student Success Data'!S41</f>
        <v>182151</v>
      </c>
      <c r="V41" s="108">
        <f>V$9*'9. Student Success Data'!T41</f>
        <v>170052</v>
      </c>
      <c r="W41" s="108">
        <f>W$9*'9. Student Success Data'!U41</f>
        <v>89688</v>
      </c>
      <c r="X41" s="108">
        <f>X$9*'9. Student Success Data'!V41</f>
        <v>127539</v>
      </c>
      <c r="Y41" s="108">
        <f>Y$9*'9. Student Success Data'!W41</f>
        <v>129870</v>
      </c>
      <c r="Z41" s="108">
        <f>Z$9*'9. Student Success Data'!X41</f>
        <v>26418</v>
      </c>
      <c r="AA41" s="108">
        <f>AA$9*'9. Student Success Data'!Y41</f>
        <v>112887</v>
      </c>
      <c r="AB41" s="108">
        <f t="shared" si="3"/>
        <v>838605</v>
      </c>
      <c r="AC41" s="15"/>
      <c r="AD41" s="108">
        <f t="shared" si="0"/>
        <v>5982240.5</v>
      </c>
    </row>
    <row r="42" spans="1:30">
      <c r="A42" s="74" t="s">
        <v>24</v>
      </c>
      <c r="B42" s="124"/>
      <c r="C42" s="108">
        <f>C$9*'9. Student Success Data'!C42</f>
        <v>1224960</v>
      </c>
      <c r="D42" s="108">
        <f>D$9*'9. Student Success Data'!D42</f>
        <v>392480</v>
      </c>
      <c r="E42" s="108">
        <f>E$9*'9. Student Success Data'!E42</f>
        <v>883520</v>
      </c>
      <c r="F42" s="108">
        <f>F$9*'9. Student Success Data'!F42</f>
        <v>832040</v>
      </c>
      <c r="G42" s="108">
        <f>G$9*'9. Student Success Data'!G42</f>
        <v>1397220</v>
      </c>
      <c r="H42" s="108">
        <f>H$9*'9. Student Success Data'!H42</f>
        <v>289520</v>
      </c>
      <c r="I42" s="108">
        <f>I$9*'9. Student Success Data'!I42</f>
        <v>624360</v>
      </c>
      <c r="J42" s="108">
        <f t="shared" si="1"/>
        <v>5644100</v>
      </c>
      <c r="K42" s="124"/>
      <c r="L42" s="108">
        <f>L$9*'9. Student Success Data'!K42</f>
        <v>226273.5</v>
      </c>
      <c r="M42" s="108">
        <f>M$9*'9. Student Success Data'!L42</f>
        <v>80586</v>
      </c>
      <c r="N42" s="108">
        <f>N$9*'9. Student Success Data'!M42</f>
        <v>155511</v>
      </c>
      <c r="O42" s="108">
        <f>O$9*'9. Student Success Data'!N42</f>
        <v>137362.5</v>
      </c>
      <c r="P42" s="108">
        <f>P$9*'9. Student Success Data'!O42</f>
        <v>158591.25</v>
      </c>
      <c r="Q42" s="108">
        <f>Q$9*'9. Student Success Data'!P42</f>
        <v>27639</v>
      </c>
      <c r="R42" s="108">
        <f>R$9*'9. Student Success Data'!Q42</f>
        <v>38295</v>
      </c>
      <c r="S42" s="108">
        <f t="shared" si="2"/>
        <v>824258.25</v>
      </c>
      <c r="T42" s="124"/>
      <c r="U42" s="108">
        <f>U$9*'9. Student Success Data'!S42</f>
        <v>195804</v>
      </c>
      <c r="V42" s="108">
        <f>V$9*'9. Student Success Data'!T42</f>
        <v>69708</v>
      </c>
      <c r="W42" s="108">
        <f>W$9*'9. Student Success Data'!U42</f>
        <v>135864</v>
      </c>
      <c r="X42" s="108">
        <f>X$9*'9. Student Success Data'!V42</f>
        <v>131424</v>
      </c>
      <c r="Y42" s="108">
        <f>Y$9*'9. Student Success Data'!W42</f>
        <v>166333.5</v>
      </c>
      <c r="Z42" s="108">
        <f>Z$9*'9. Student Success Data'!X42</f>
        <v>27750</v>
      </c>
      <c r="AA42" s="108">
        <f>AA$9*'9. Student Success Data'!Y42</f>
        <v>57720</v>
      </c>
      <c r="AB42" s="108">
        <f t="shared" si="3"/>
        <v>784603.5</v>
      </c>
      <c r="AC42" s="15"/>
      <c r="AD42" s="108">
        <f t="shared" si="0"/>
        <v>7252961.75</v>
      </c>
    </row>
    <row r="43" spans="1:30">
      <c r="A43" s="74" t="s">
        <v>63</v>
      </c>
      <c r="B43" s="124"/>
      <c r="C43" s="108">
        <f>C$9*'9. Student Success Data'!C43</f>
        <v>469920</v>
      </c>
      <c r="D43" s="108">
        <f>D$9*'9. Student Success Data'!D43</f>
        <v>447040</v>
      </c>
      <c r="E43" s="108">
        <f>E$9*'9. Student Success Data'!E43</f>
        <v>99440</v>
      </c>
      <c r="F43" s="108">
        <f>F$9*'9. Student Success Data'!F43</f>
        <v>374000</v>
      </c>
      <c r="G43" s="108">
        <f>G$9*'9. Student Success Data'!G43</f>
        <v>591360</v>
      </c>
      <c r="H43" s="108">
        <f>H$9*'9. Student Success Data'!H43</f>
        <v>79200</v>
      </c>
      <c r="I43" s="108">
        <f>I$9*'9. Student Success Data'!I43</f>
        <v>868560</v>
      </c>
      <c r="J43" s="108">
        <f t="shared" si="1"/>
        <v>2929520</v>
      </c>
      <c r="K43" s="124"/>
      <c r="L43" s="108">
        <f>L$9*'9. Student Success Data'!K43</f>
        <v>86413.5</v>
      </c>
      <c r="M43" s="108">
        <f>M$9*'9. Student Success Data'!L43</f>
        <v>89244</v>
      </c>
      <c r="N43" s="108">
        <f>N$9*'9. Student Success Data'!M43</f>
        <v>10989</v>
      </c>
      <c r="O43" s="108">
        <f>O$9*'9. Student Success Data'!N43</f>
        <v>44455.5</v>
      </c>
      <c r="P43" s="108">
        <f>P$9*'9. Student Success Data'!O43</f>
        <v>54195.75</v>
      </c>
      <c r="Q43" s="108">
        <f>Q$9*'9. Student Success Data'!P43</f>
        <v>7326</v>
      </c>
      <c r="R43" s="108">
        <f>R$9*'9. Student Success Data'!Q43</f>
        <v>26806.5</v>
      </c>
      <c r="S43" s="108">
        <f t="shared" si="2"/>
        <v>319430.25</v>
      </c>
      <c r="T43" s="124"/>
      <c r="U43" s="108">
        <f>U$9*'9. Student Success Data'!S43</f>
        <v>80586</v>
      </c>
      <c r="V43" s="108">
        <f>V$9*'9. Student Success Data'!T43</f>
        <v>80364</v>
      </c>
      <c r="W43" s="108">
        <f>W$9*'9. Student Success Data'!U43</f>
        <v>10434</v>
      </c>
      <c r="X43" s="108">
        <f>X$9*'9. Student Success Data'!V43</f>
        <v>44178</v>
      </c>
      <c r="Y43" s="108">
        <f>Y$9*'9. Student Success Data'!W43</f>
        <v>67932</v>
      </c>
      <c r="Z43" s="108">
        <f>Z$9*'9. Student Success Data'!X43</f>
        <v>7992</v>
      </c>
      <c r="AA43" s="108">
        <f>AA$9*'9. Student Success Data'!Y43</f>
        <v>37407</v>
      </c>
      <c r="AB43" s="108">
        <f t="shared" si="3"/>
        <v>328893</v>
      </c>
      <c r="AC43" s="15"/>
      <c r="AD43" s="108">
        <f t="shared" ref="AD43:AD74" si="4">SUM(C43:I43,L43:R43,U43:AA43)</f>
        <v>3577843.25</v>
      </c>
    </row>
    <row r="44" spans="1:30">
      <c r="A44" s="74" t="s">
        <v>64</v>
      </c>
      <c r="B44" s="124"/>
      <c r="C44" s="108">
        <f>C$9*'9. Student Success Data'!C44</f>
        <v>2224200</v>
      </c>
      <c r="D44" s="108">
        <f>D$9*'9. Student Success Data'!D44</f>
        <v>922240</v>
      </c>
      <c r="E44" s="108">
        <f>E$9*'9. Student Success Data'!E44</f>
        <v>512160</v>
      </c>
      <c r="F44" s="108">
        <f>F$9*'9. Student Success Data'!F44</f>
        <v>2266000</v>
      </c>
      <c r="G44" s="108">
        <f>G$9*'9. Student Success Data'!G44</f>
        <v>1836780</v>
      </c>
      <c r="H44" s="108">
        <f>H$9*'9. Student Success Data'!H44</f>
        <v>323840</v>
      </c>
      <c r="I44" s="108">
        <f>I$9*'9. Student Success Data'!I44</f>
        <v>1035320</v>
      </c>
      <c r="J44" s="108">
        <f t="shared" si="1"/>
        <v>9120540</v>
      </c>
      <c r="K44" s="124"/>
      <c r="L44" s="108">
        <f>L$9*'9. Student Success Data'!K44</f>
        <v>505494</v>
      </c>
      <c r="M44" s="108">
        <f>M$9*'9. Student Success Data'!L44</f>
        <v>208458</v>
      </c>
      <c r="N44" s="108">
        <f>N$9*'9. Student Success Data'!M44</f>
        <v>112554</v>
      </c>
      <c r="O44" s="108">
        <f>O$9*'9. Student Success Data'!N44</f>
        <v>443722.5</v>
      </c>
      <c r="P44" s="108">
        <f>P$9*'9. Student Success Data'!O44</f>
        <v>353146.5</v>
      </c>
      <c r="Q44" s="108">
        <f>Q$9*'9. Student Success Data'!P44</f>
        <v>36963</v>
      </c>
      <c r="R44" s="108">
        <f>R$9*'9. Student Success Data'!Q44</f>
        <v>124209</v>
      </c>
      <c r="S44" s="108">
        <f t="shared" si="2"/>
        <v>1784547</v>
      </c>
      <c r="T44" s="124"/>
      <c r="U44" s="108">
        <f>U$9*'9. Student Success Data'!S44</f>
        <v>456210</v>
      </c>
      <c r="V44" s="108">
        <f>V$9*'9. Student Success Data'!T44</f>
        <v>185592</v>
      </c>
      <c r="W44" s="108">
        <f>W$9*'9. Student Success Data'!U44</f>
        <v>100122</v>
      </c>
      <c r="X44" s="108">
        <f>X$9*'9. Student Success Data'!V44</f>
        <v>427794</v>
      </c>
      <c r="Y44" s="108">
        <f>Y$9*'9. Student Success Data'!W44</f>
        <v>341158.5</v>
      </c>
      <c r="Z44" s="108">
        <f>Z$9*'9. Student Success Data'!X44</f>
        <v>43956</v>
      </c>
      <c r="AA44" s="108">
        <f>AA$9*'9. Student Success Data'!Y44</f>
        <v>144300</v>
      </c>
      <c r="AB44" s="108">
        <f t="shared" si="3"/>
        <v>1699132.5</v>
      </c>
      <c r="AC44" s="15"/>
      <c r="AD44" s="108">
        <f t="shared" si="4"/>
        <v>12604219.5</v>
      </c>
    </row>
    <row r="45" spans="1:30">
      <c r="A45" s="74" t="s">
        <v>65</v>
      </c>
      <c r="B45" s="124"/>
      <c r="C45" s="108">
        <f>C$9*'9. Student Success Data'!C45</f>
        <v>2201760</v>
      </c>
      <c r="D45" s="108">
        <f>D$9*'9. Student Success Data'!D45</f>
        <v>593120</v>
      </c>
      <c r="E45" s="108">
        <f>E$9*'9. Student Success Data'!E45</f>
        <v>120560</v>
      </c>
      <c r="F45" s="108">
        <f>F$9*'9. Student Success Data'!F45</f>
        <v>602800</v>
      </c>
      <c r="G45" s="108">
        <f>G$9*'9. Student Success Data'!G45</f>
        <v>842820</v>
      </c>
      <c r="H45" s="108">
        <f>H$9*'9. Student Success Data'!H45</f>
        <v>306240</v>
      </c>
      <c r="I45" s="108">
        <f>I$9*'9. Student Success Data'!I45</f>
        <v>715000</v>
      </c>
      <c r="J45" s="108">
        <f t="shared" si="1"/>
        <v>5382300</v>
      </c>
      <c r="K45" s="124"/>
      <c r="L45" s="108">
        <f>L$9*'9. Student Success Data'!K45</f>
        <v>531468</v>
      </c>
      <c r="M45" s="108">
        <f>M$9*'9. Student Success Data'!L45</f>
        <v>136530</v>
      </c>
      <c r="N45" s="108">
        <f>N$9*'9. Student Success Data'!M45</f>
        <v>27306</v>
      </c>
      <c r="O45" s="108">
        <f>O$9*'9. Student Success Data'!N45</f>
        <v>132367.5</v>
      </c>
      <c r="P45" s="108">
        <f>P$9*'9. Student Success Data'!O45</f>
        <v>159590.25</v>
      </c>
      <c r="Q45" s="108">
        <f>Q$9*'9. Student Success Data'!P45</f>
        <v>51615</v>
      </c>
      <c r="R45" s="108">
        <f>R$9*'9. Student Success Data'!Q45</f>
        <v>108558</v>
      </c>
      <c r="S45" s="108">
        <f t="shared" si="2"/>
        <v>1147434.75</v>
      </c>
      <c r="T45" s="124"/>
      <c r="U45" s="108">
        <f>U$9*'9. Student Success Data'!S45</f>
        <v>462204</v>
      </c>
      <c r="V45" s="108">
        <f>V$9*'9. Student Success Data'!T45</f>
        <v>121656</v>
      </c>
      <c r="W45" s="108">
        <f>W$9*'9. Student Success Data'!U45</f>
        <v>22644</v>
      </c>
      <c r="X45" s="108">
        <f>X$9*'9. Student Success Data'!V45</f>
        <v>119658</v>
      </c>
      <c r="Y45" s="108">
        <f>Y$9*'9. Student Success Data'!W45</f>
        <v>158674.5</v>
      </c>
      <c r="Z45" s="108">
        <f>Z$9*'9. Student Success Data'!X45</f>
        <v>51282</v>
      </c>
      <c r="AA45" s="108">
        <f>AA$9*'9. Student Success Data'!Y45</f>
        <v>122322</v>
      </c>
      <c r="AB45" s="108">
        <f t="shared" si="3"/>
        <v>1058440.5</v>
      </c>
      <c r="AC45" s="15"/>
      <c r="AD45" s="108">
        <f t="shared" si="4"/>
        <v>7588175.25</v>
      </c>
    </row>
    <row r="46" spans="1:30">
      <c r="A46" s="74" t="s">
        <v>66</v>
      </c>
      <c r="B46" s="124"/>
      <c r="C46" s="108">
        <f>C$9*'9. Student Success Data'!C46</f>
        <v>687720</v>
      </c>
      <c r="D46" s="108">
        <f>D$9*'9. Student Success Data'!D46</f>
        <v>383680</v>
      </c>
      <c r="E46" s="108">
        <f>E$9*'9. Student Success Data'!E46</f>
        <v>323840</v>
      </c>
      <c r="F46" s="108">
        <f>F$9*'9. Student Success Data'!F46</f>
        <v>379720</v>
      </c>
      <c r="G46" s="108">
        <f>G$9*'9. Student Success Data'!G46</f>
        <v>405240</v>
      </c>
      <c r="H46" s="108">
        <f>H$9*'9. Student Success Data'!H46</f>
        <v>151360</v>
      </c>
      <c r="I46" s="108">
        <f>I$9*'9. Student Success Data'!I46</f>
        <v>458920</v>
      </c>
      <c r="J46" s="108">
        <f t="shared" si="1"/>
        <v>2790480</v>
      </c>
      <c r="K46" s="124"/>
      <c r="L46" s="108">
        <f>L$9*'9. Student Success Data'!K46</f>
        <v>122877</v>
      </c>
      <c r="M46" s="108">
        <f>M$9*'9. Student Success Data'!L46</f>
        <v>72594</v>
      </c>
      <c r="N46" s="108">
        <f>N$9*'9. Student Success Data'!M46</f>
        <v>59274</v>
      </c>
      <c r="O46" s="108">
        <f>O$9*'9. Student Success Data'!N46</f>
        <v>51282</v>
      </c>
      <c r="P46" s="108">
        <f>P$9*'9. Student Success Data'!O46</f>
        <v>62187.75</v>
      </c>
      <c r="Q46" s="108">
        <f>Q$9*'9. Student Success Data'!P46</f>
        <v>14652</v>
      </c>
      <c r="R46" s="108">
        <f>R$9*'9. Student Success Data'!Q46</f>
        <v>31302</v>
      </c>
      <c r="S46" s="108">
        <f t="shared" si="2"/>
        <v>414168.75</v>
      </c>
      <c r="T46" s="124"/>
      <c r="U46" s="108">
        <f>U$9*'9. Student Success Data'!S46</f>
        <v>125874</v>
      </c>
      <c r="V46" s="108">
        <f>V$9*'9. Student Success Data'!T46</f>
        <v>66600</v>
      </c>
      <c r="W46" s="108">
        <f>W$9*'9. Student Success Data'!U46</f>
        <v>54390</v>
      </c>
      <c r="X46" s="108">
        <f>X$9*'9. Student Success Data'!V46</f>
        <v>58830</v>
      </c>
      <c r="Y46" s="108">
        <f>Y$9*'9. Student Success Data'!W46</f>
        <v>67432.5</v>
      </c>
      <c r="Z46" s="108">
        <f>Z$9*'9. Student Success Data'!X46</f>
        <v>20202</v>
      </c>
      <c r="AA46" s="108">
        <f>AA$9*'9. Student Success Data'!Y46</f>
        <v>47286</v>
      </c>
      <c r="AB46" s="108">
        <f t="shared" si="3"/>
        <v>440614.5</v>
      </c>
      <c r="AC46" s="15"/>
      <c r="AD46" s="108">
        <f t="shared" si="4"/>
        <v>3645263.25</v>
      </c>
    </row>
    <row r="47" spans="1:30">
      <c r="A47" s="74" t="s">
        <v>67</v>
      </c>
      <c r="B47" s="124"/>
      <c r="C47" s="108">
        <f>C$9*'9. Student Success Data'!C47</f>
        <v>2497440</v>
      </c>
      <c r="D47" s="108">
        <f>D$9*'9. Student Success Data'!D47</f>
        <v>2251040</v>
      </c>
      <c r="E47" s="108">
        <f>E$9*'9. Student Success Data'!E47</f>
        <v>726000</v>
      </c>
      <c r="F47" s="108">
        <f>F$9*'9. Student Success Data'!F47</f>
        <v>2165680</v>
      </c>
      <c r="G47" s="108">
        <f>G$9*'9. Student Success Data'!G47</f>
        <v>2855820</v>
      </c>
      <c r="H47" s="108">
        <f>H$9*'9. Student Success Data'!H47</f>
        <v>599280</v>
      </c>
      <c r="I47" s="108">
        <f>I$9*'9. Student Success Data'!I47</f>
        <v>1393040</v>
      </c>
      <c r="J47" s="108">
        <f t="shared" si="1"/>
        <v>12488300</v>
      </c>
      <c r="K47" s="124"/>
      <c r="L47" s="108">
        <f>L$9*'9. Student Success Data'!K47</f>
        <v>507492</v>
      </c>
      <c r="M47" s="108">
        <f>M$9*'9. Student Success Data'!L47</f>
        <v>455544</v>
      </c>
      <c r="N47" s="108">
        <f>N$9*'9. Student Success Data'!M47</f>
        <v>129204</v>
      </c>
      <c r="O47" s="108">
        <f>O$9*'9. Student Success Data'!N47</f>
        <v>353979</v>
      </c>
      <c r="P47" s="108">
        <f>P$9*'9. Student Success Data'!O47</f>
        <v>435564</v>
      </c>
      <c r="Q47" s="108">
        <f>Q$9*'9. Student Success Data'!P47</f>
        <v>78255</v>
      </c>
      <c r="R47" s="108">
        <f>R$9*'9. Student Success Data'!Q47</f>
        <v>78255</v>
      </c>
      <c r="S47" s="108">
        <f t="shared" si="2"/>
        <v>2038293</v>
      </c>
      <c r="T47" s="124"/>
      <c r="U47" s="108">
        <f>U$9*'9. Student Success Data'!S47</f>
        <v>484182</v>
      </c>
      <c r="V47" s="108">
        <f>V$9*'9. Student Success Data'!T47</f>
        <v>435564</v>
      </c>
      <c r="W47" s="108">
        <f>W$9*'9. Student Success Data'!U47</f>
        <v>142746</v>
      </c>
      <c r="X47" s="108">
        <f>X$9*'9. Student Success Data'!V47</f>
        <v>386058</v>
      </c>
      <c r="Y47" s="108">
        <f>Y$9*'9. Student Success Data'!W47</f>
        <v>477189</v>
      </c>
      <c r="Z47" s="108">
        <f>Z$9*'9. Student Success Data'!X47</f>
        <v>82584</v>
      </c>
      <c r="AA47" s="108">
        <f>AA$9*'9. Student Success Data'!Y47</f>
        <v>131979</v>
      </c>
      <c r="AB47" s="108">
        <f t="shared" si="3"/>
        <v>2140302</v>
      </c>
      <c r="AC47" s="15"/>
      <c r="AD47" s="108">
        <f t="shared" si="4"/>
        <v>16666895</v>
      </c>
    </row>
    <row r="48" spans="1:30">
      <c r="A48" s="74" t="s">
        <v>68</v>
      </c>
      <c r="B48" s="124"/>
      <c r="C48" s="108">
        <f>C$9*'9. Student Success Data'!C48</f>
        <v>950400</v>
      </c>
      <c r="D48" s="108">
        <f>D$9*'9. Student Success Data'!D48</f>
        <v>457600</v>
      </c>
      <c r="E48" s="108">
        <f>E$9*'9. Student Success Data'!E48</f>
        <v>32560</v>
      </c>
      <c r="F48" s="108">
        <f>F$9*'9. Student Success Data'!F48</f>
        <v>443080</v>
      </c>
      <c r="G48" s="108">
        <f>G$9*'9. Student Success Data'!G48</f>
        <v>856680</v>
      </c>
      <c r="H48" s="108">
        <f>H$9*'9. Student Success Data'!H48</f>
        <v>192720</v>
      </c>
      <c r="I48" s="108">
        <f>I$9*'9. Student Success Data'!I48</f>
        <v>718960</v>
      </c>
      <c r="J48" s="108">
        <f t="shared" si="1"/>
        <v>3652000</v>
      </c>
      <c r="K48" s="124"/>
      <c r="L48" s="108">
        <f>L$9*'9. Student Success Data'!K48</f>
        <v>141358.5</v>
      </c>
      <c r="M48" s="108">
        <f>M$9*'9. Student Success Data'!L48</f>
        <v>69264</v>
      </c>
      <c r="N48" s="108">
        <f>N$9*'9. Student Success Data'!M48</f>
        <v>2997</v>
      </c>
      <c r="O48" s="108">
        <f>O$9*'9. Student Success Data'!N48</f>
        <v>46786.5</v>
      </c>
      <c r="P48" s="108">
        <f>P$9*'9. Student Success Data'!O48</f>
        <v>76673.25</v>
      </c>
      <c r="Q48" s="108">
        <f>Q$9*'9. Student Success Data'!P48</f>
        <v>16650</v>
      </c>
      <c r="R48" s="108">
        <f>R$9*'9. Student Success Data'!Q48</f>
        <v>17149.5</v>
      </c>
      <c r="S48" s="108">
        <f t="shared" si="2"/>
        <v>370878.75</v>
      </c>
      <c r="T48" s="124"/>
      <c r="U48" s="108">
        <f>U$9*'9. Student Success Data'!S48</f>
        <v>139860</v>
      </c>
      <c r="V48" s="108">
        <f>V$9*'9. Student Success Data'!T48</f>
        <v>66600</v>
      </c>
      <c r="W48" s="108">
        <f>W$9*'9. Student Success Data'!U48</f>
        <v>3774</v>
      </c>
      <c r="X48" s="108">
        <f>X$9*'9. Student Success Data'!V48</f>
        <v>51504</v>
      </c>
      <c r="Y48" s="108">
        <f>Y$9*'9. Student Success Data'!W48</f>
        <v>87912</v>
      </c>
      <c r="Z48" s="108">
        <f>Z$9*'9. Student Success Data'!X48</f>
        <v>18870</v>
      </c>
      <c r="AA48" s="108">
        <f>AA$9*'9. Student Success Data'!Y48</f>
        <v>25974</v>
      </c>
      <c r="AB48" s="108">
        <f t="shared" si="3"/>
        <v>394494</v>
      </c>
      <c r="AC48" s="15"/>
      <c r="AD48" s="108">
        <f t="shared" si="4"/>
        <v>4417372.75</v>
      </c>
    </row>
    <row r="49" spans="1:30">
      <c r="A49" s="74" t="s">
        <v>69</v>
      </c>
      <c r="B49" s="124"/>
      <c r="C49" s="108">
        <f>C$9*'9. Student Success Data'!C49</f>
        <v>175560</v>
      </c>
      <c r="D49" s="108">
        <f>D$9*'9. Student Success Data'!D49</f>
        <v>24640</v>
      </c>
      <c r="E49" s="108">
        <f>E$9*'9. Student Success Data'!E49</f>
        <v>44880</v>
      </c>
      <c r="F49" s="108">
        <f>F$9*'9. Student Success Data'!F49</f>
        <v>255640</v>
      </c>
      <c r="G49" s="108">
        <f>G$9*'9. Student Success Data'!G49</f>
        <v>41580</v>
      </c>
      <c r="H49" s="108">
        <f>H$9*'9. Student Success Data'!H49</f>
        <v>2640</v>
      </c>
      <c r="I49" s="108">
        <f>I$9*'9. Student Success Data'!I49</f>
        <v>281160</v>
      </c>
      <c r="J49" s="108">
        <f t="shared" si="1"/>
        <v>826100</v>
      </c>
      <c r="K49" s="124"/>
      <c r="L49" s="108">
        <f>L$9*'9. Student Success Data'!K49</f>
        <v>17982</v>
      </c>
      <c r="M49" s="108">
        <f>M$9*'9. Student Success Data'!L49</f>
        <v>2664</v>
      </c>
      <c r="N49" s="108">
        <f>N$9*'9. Student Success Data'!M49</f>
        <v>8325</v>
      </c>
      <c r="O49" s="108">
        <f>O$9*'9. Student Success Data'!N49</f>
        <v>16150.5</v>
      </c>
      <c r="P49" s="108">
        <f>P$9*'9. Student Success Data'!O49</f>
        <v>3246.75</v>
      </c>
      <c r="Q49" s="108">
        <f>Q$9*'9. Student Success Data'!P49</f>
        <v>999</v>
      </c>
      <c r="R49" s="108">
        <f>R$9*'9. Student Success Data'!Q49</f>
        <v>7492.5</v>
      </c>
      <c r="S49" s="108">
        <f t="shared" si="2"/>
        <v>56859.75</v>
      </c>
      <c r="T49" s="124"/>
      <c r="U49" s="108">
        <f>U$9*'9. Student Success Data'!S49</f>
        <v>42624</v>
      </c>
      <c r="V49" s="108">
        <f>V$9*'9. Student Success Data'!T49</f>
        <v>5772</v>
      </c>
      <c r="W49" s="108">
        <f>W$9*'9. Student Success Data'!U49</f>
        <v>8880</v>
      </c>
      <c r="X49" s="108">
        <f>X$9*'9. Student Success Data'!V49</f>
        <v>48507</v>
      </c>
      <c r="Y49" s="108">
        <f>Y$9*'9. Student Success Data'!W49</f>
        <v>4495.5</v>
      </c>
      <c r="Z49" s="108">
        <f>Z$9*'9. Student Success Data'!X49</f>
        <v>666</v>
      </c>
      <c r="AA49" s="108">
        <f>AA$9*'9. Student Success Data'!Y49</f>
        <v>11211</v>
      </c>
      <c r="AB49" s="108">
        <f t="shared" si="3"/>
        <v>122155.5</v>
      </c>
      <c r="AC49" s="15"/>
      <c r="AD49" s="108">
        <f t="shared" si="4"/>
        <v>1005115.25</v>
      </c>
    </row>
    <row r="50" spans="1:30">
      <c r="A50" s="74" t="s">
        <v>70</v>
      </c>
      <c r="B50" s="124"/>
      <c r="C50" s="108">
        <f>C$9*'9. Student Success Data'!C50</f>
        <v>2119920</v>
      </c>
      <c r="D50" s="108">
        <f>D$9*'9. Student Success Data'!D50</f>
        <v>549120</v>
      </c>
      <c r="E50" s="108">
        <f>E$9*'9. Student Success Data'!E50</f>
        <v>1438800</v>
      </c>
      <c r="F50" s="108">
        <f>F$9*'9. Student Success Data'!F50</f>
        <v>1485880</v>
      </c>
      <c r="G50" s="108">
        <f>G$9*'9. Student Success Data'!G50</f>
        <v>1771440</v>
      </c>
      <c r="H50" s="108">
        <f>H$9*'9. Student Success Data'!H50</f>
        <v>198000</v>
      </c>
      <c r="I50" s="108">
        <f>I$9*'9. Student Success Data'!I50</f>
        <v>952600</v>
      </c>
      <c r="J50" s="108">
        <f t="shared" si="1"/>
        <v>8515760</v>
      </c>
      <c r="K50" s="124"/>
      <c r="L50" s="108">
        <f>L$9*'9. Student Success Data'!K50</f>
        <v>345654</v>
      </c>
      <c r="M50" s="108">
        <f>M$9*'9. Student Success Data'!L50</f>
        <v>88578</v>
      </c>
      <c r="N50" s="108">
        <f>N$9*'9. Student Success Data'!M50</f>
        <v>195804</v>
      </c>
      <c r="O50" s="108">
        <f>O$9*'9. Student Success Data'!N50</f>
        <v>151348.5</v>
      </c>
      <c r="P50" s="108">
        <f>P$9*'9. Student Success Data'!O50</f>
        <v>166583.25</v>
      </c>
      <c r="Q50" s="108">
        <f>Q$9*'9. Student Success Data'!P50</f>
        <v>17982</v>
      </c>
      <c r="R50" s="108">
        <f>R$9*'9. Student Success Data'!Q50</f>
        <v>56610</v>
      </c>
      <c r="S50" s="108">
        <f t="shared" si="2"/>
        <v>1022559.75</v>
      </c>
      <c r="T50" s="124"/>
      <c r="U50" s="108">
        <f>U$9*'9. Student Success Data'!S50</f>
        <v>362304</v>
      </c>
      <c r="V50" s="108">
        <f>V$9*'9. Student Success Data'!T50</f>
        <v>96348</v>
      </c>
      <c r="W50" s="108">
        <f>W$9*'9. Student Success Data'!U50</f>
        <v>209346</v>
      </c>
      <c r="X50" s="108">
        <f>X$9*'9. Student Success Data'!V50</f>
        <v>181818</v>
      </c>
      <c r="Y50" s="108">
        <f>Y$9*'9. Student Success Data'!W50</f>
        <v>225774</v>
      </c>
      <c r="Z50" s="108">
        <f>Z$9*'9. Student Success Data'!X50</f>
        <v>19980</v>
      </c>
      <c r="AA50" s="108">
        <f>AA$9*'9. Student Success Data'!Y50</f>
        <v>94683</v>
      </c>
      <c r="AB50" s="108">
        <f t="shared" si="3"/>
        <v>1190253</v>
      </c>
      <c r="AC50" s="15"/>
      <c r="AD50" s="108">
        <f t="shared" si="4"/>
        <v>10728572.75</v>
      </c>
    </row>
    <row r="51" spans="1:30">
      <c r="A51" s="74" t="s">
        <v>71</v>
      </c>
      <c r="B51" s="124"/>
      <c r="C51" s="108">
        <f>C$9*'9. Student Success Data'!C51</f>
        <v>4078800</v>
      </c>
      <c r="D51" s="108">
        <f>D$9*'9. Student Success Data'!D51</f>
        <v>1830400</v>
      </c>
      <c r="E51" s="108">
        <f>E$9*'9. Student Success Data'!E51</f>
        <v>471680</v>
      </c>
      <c r="F51" s="108">
        <f>F$9*'9. Student Success Data'!F51</f>
        <v>1430440</v>
      </c>
      <c r="G51" s="108">
        <f>G$9*'9. Student Success Data'!G51</f>
        <v>2050620</v>
      </c>
      <c r="H51" s="108">
        <f>H$9*'9. Student Success Data'!H51</f>
        <v>601920</v>
      </c>
      <c r="I51" s="108">
        <f>I$9*'9. Student Success Data'!I51</f>
        <v>832920</v>
      </c>
      <c r="J51" s="108">
        <f t="shared" si="1"/>
        <v>11296780</v>
      </c>
      <c r="K51" s="124"/>
      <c r="L51" s="108">
        <f>L$9*'9. Student Success Data'!K51</f>
        <v>876622.5</v>
      </c>
      <c r="M51" s="108">
        <f>M$9*'9. Student Success Data'!L51</f>
        <v>431568</v>
      </c>
      <c r="N51" s="108">
        <f>N$9*'9. Student Success Data'!M51</f>
        <v>70596</v>
      </c>
      <c r="O51" s="108">
        <f>O$9*'9. Student Success Data'!N51</f>
        <v>250083</v>
      </c>
      <c r="P51" s="108">
        <f>P$9*'9. Student Success Data'!O51</f>
        <v>333915.75</v>
      </c>
      <c r="Q51" s="108">
        <f>Q$9*'9. Student Success Data'!P51</f>
        <v>90909</v>
      </c>
      <c r="R51" s="108">
        <f>R$9*'9. Student Success Data'!Q51</f>
        <v>79420.5</v>
      </c>
      <c r="S51" s="108">
        <f t="shared" si="2"/>
        <v>2133114.75</v>
      </c>
      <c r="T51" s="124"/>
      <c r="U51" s="108">
        <f>U$9*'9. Student Success Data'!S51</f>
        <v>793206</v>
      </c>
      <c r="V51" s="108">
        <f>V$9*'9. Student Success Data'!T51</f>
        <v>375624</v>
      </c>
      <c r="W51" s="108">
        <f>W$9*'9. Student Success Data'!U51</f>
        <v>92352</v>
      </c>
      <c r="X51" s="108">
        <f>X$9*'9. Student Success Data'!V51</f>
        <v>253524</v>
      </c>
      <c r="Y51" s="108">
        <f>Y$9*'9. Student Success Data'!W51</f>
        <v>346819.5</v>
      </c>
      <c r="Z51" s="108">
        <f>Z$9*'9. Student Success Data'!X51</f>
        <v>82584</v>
      </c>
      <c r="AA51" s="108">
        <f>AA$9*'9. Student Success Data'!Y51</f>
        <v>109668</v>
      </c>
      <c r="AB51" s="108">
        <f t="shared" si="3"/>
        <v>2053777.5</v>
      </c>
      <c r="AC51" s="15"/>
      <c r="AD51" s="108">
        <f t="shared" si="4"/>
        <v>15483672.25</v>
      </c>
    </row>
    <row r="52" spans="1:30">
      <c r="A52" s="74" t="s">
        <v>72</v>
      </c>
      <c r="B52" s="124"/>
      <c r="C52" s="108">
        <f>C$9*'9. Student Success Data'!C52</f>
        <v>1686960</v>
      </c>
      <c r="D52" s="108">
        <f>D$9*'9. Student Success Data'!D52</f>
        <v>888800</v>
      </c>
      <c r="E52" s="108">
        <f>E$9*'9. Student Success Data'!E52</f>
        <v>1045440</v>
      </c>
      <c r="F52" s="108">
        <f>F$9*'9. Student Success Data'!F52</f>
        <v>1302400</v>
      </c>
      <c r="G52" s="108">
        <f>G$9*'9. Student Success Data'!G52</f>
        <v>2142360</v>
      </c>
      <c r="H52" s="108">
        <f>H$9*'9. Student Success Data'!H52</f>
        <v>240240</v>
      </c>
      <c r="I52" s="108">
        <f>I$9*'9. Student Success Data'!I52</f>
        <v>1411960</v>
      </c>
      <c r="J52" s="108">
        <f t="shared" si="1"/>
        <v>8718160</v>
      </c>
      <c r="K52" s="124"/>
      <c r="L52" s="108">
        <f>L$9*'9. Student Success Data'!K52</f>
        <v>402597</v>
      </c>
      <c r="M52" s="108">
        <f>M$9*'9. Student Success Data'!L52</f>
        <v>201132</v>
      </c>
      <c r="N52" s="108">
        <f>N$9*'9. Student Success Data'!M52</f>
        <v>227106</v>
      </c>
      <c r="O52" s="108">
        <f>O$9*'9. Student Success Data'!N52</f>
        <v>227772</v>
      </c>
      <c r="P52" s="108">
        <f>P$9*'9. Student Success Data'!O52</f>
        <v>311438.25</v>
      </c>
      <c r="Q52" s="108">
        <f>Q$9*'9. Student Success Data'!P52</f>
        <v>25641</v>
      </c>
      <c r="R52" s="108">
        <f>R$9*'9. Student Success Data'!Q52</f>
        <v>70263</v>
      </c>
      <c r="S52" s="108">
        <f t="shared" si="2"/>
        <v>1465949.25</v>
      </c>
      <c r="T52" s="124"/>
      <c r="U52" s="108">
        <f>U$9*'9. Student Success Data'!S52</f>
        <v>330336</v>
      </c>
      <c r="V52" s="108">
        <f>V$9*'9. Student Success Data'!T52</f>
        <v>170052</v>
      </c>
      <c r="W52" s="108">
        <f>W$9*'9. Student Success Data'!U52</f>
        <v>196470</v>
      </c>
      <c r="X52" s="108">
        <f>X$9*'9. Student Success Data'!V52</f>
        <v>219003</v>
      </c>
      <c r="Y52" s="108">
        <f>Y$9*'9. Student Success Data'!W52</f>
        <v>328005</v>
      </c>
      <c r="Z52" s="108">
        <f>Z$9*'9. Student Success Data'!X52</f>
        <v>25308</v>
      </c>
      <c r="AA52" s="108">
        <f>AA$9*'9. Student Success Data'!Y52</f>
        <v>148851</v>
      </c>
      <c r="AB52" s="108">
        <f t="shared" si="3"/>
        <v>1418025</v>
      </c>
      <c r="AC52" s="15"/>
      <c r="AD52" s="108">
        <f t="shared" si="4"/>
        <v>11602134.25</v>
      </c>
    </row>
    <row r="53" spans="1:30">
      <c r="A53" s="74" t="s">
        <v>73</v>
      </c>
      <c r="B53" s="124"/>
      <c r="C53" s="108">
        <f>C$9*'9. Student Success Data'!C53</f>
        <v>3945480</v>
      </c>
      <c r="D53" s="108">
        <f>D$9*'9. Student Success Data'!D53</f>
        <v>1869120</v>
      </c>
      <c r="E53" s="108">
        <f>E$9*'9. Student Success Data'!E53</f>
        <v>2300320</v>
      </c>
      <c r="F53" s="108">
        <f>F$9*'9. Student Success Data'!F53</f>
        <v>1654840</v>
      </c>
      <c r="G53" s="108">
        <f>G$9*'9. Student Success Data'!G53</f>
        <v>2298120</v>
      </c>
      <c r="H53" s="108">
        <f>H$9*'9. Student Success Data'!H53</f>
        <v>553520</v>
      </c>
      <c r="I53" s="108">
        <f>I$9*'9. Student Success Data'!I53</f>
        <v>3314080</v>
      </c>
      <c r="J53" s="108">
        <f t="shared" si="1"/>
        <v>15935480</v>
      </c>
      <c r="K53" s="124"/>
      <c r="L53" s="108">
        <f>L$9*'9. Student Success Data'!K53</f>
        <v>673326</v>
      </c>
      <c r="M53" s="108">
        <f>M$9*'9. Student Success Data'!L53</f>
        <v>330336</v>
      </c>
      <c r="N53" s="108">
        <f>N$9*'9. Student Success Data'!M53</f>
        <v>373959</v>
      </c>
      <c r="O53" s="108">
        <f>O$9*'9. Student Success Data'!N53</f>
        <v>180652.5</v>
      </c>
      <c r="P53" s="108">
        <f>P$9*'9. Student Success Data'!O53</f>
        <v>281718</v>
      </c>
      <c r="Q53" s="108">
        <f>Q$9*'9. Student Success Data'!P53</f>
        <v>84915</v>
      </c>
      <c r="R53" s="108">
        <f>R$9*'9. Student Success Data'!Q53</f>
        <v>60106.5</v>
      </c>
      <c r="S53" s="108">
        <f t="shared" si="2"/>
        <v>1985013</v>
      </c>
      <c r="T53" s="124"/>
      <c r="U53" s="108">
        <f>U$9*'9. Student Success Data'!S53</f>
        <v>732267</v>
      </c>
      <c r="V53" s="108">
        <f>V$9*'9. Student Success Data'!T53</f>
        <v>338328</v>
      </c>
      <c r="W53" s="108">
        <f>W$9*'9. Student Success Data'!U53</f>
        <v>408036</v>
      </c>
      <c r="X53" s="108">
        <f>X$9*'9. Student Success Data'!V53</f>
        <v>251637</v>
      </c>
      <c r="Y53" s="108">
        <f>Y$9*'9. Student Success Data'!W53</f>
        <v>343489.5</v>
      </c>
      <c r="Z53" s="108">
        <f>Z$9*'9. Student Success Data'!X53</f>
        <v>86580</v>
      </c>
      <c r="AA53" s="108">
        <f>AA$9*'9. Student Success Data'!Y53</f>
        <v>134088</v>
      </c>
      <c r="AB53" s="108">
        <f t="shared" si="3"/>
        <v>2294425.5</v>
      </c>
      <c r="AC53" s="15"/>
      <c r="AD53" s="108">
        <f t="shared" si="4"/>
        <v>20214918.5</v>
      </c>
    </row>
    <row r="54" spans="1:30">
      <c r="A54" s="74" t="s">
        <v>74</v>
      </c>
      <c r="B54" s="124"/>
      <c r="C54" s="108">
        <f>C$9*'9. Student Success Data'!C54</f>
        <v>559680</v>
      </c>
      <c r="D54" s="108">
        <f>D$9*'9. Student Success Data'!D54</f>
        <v>109120</v>
      </c>
      <c r="E54" s="108">
        <f>E$9*'9. Student Success Data'!E54</f>
        <v>155760</v>
      </c>
      <c r="F54" s="108">
        <f>F$9*'9. Student Success Data'!F54</f>
        <v>328240</v>
      </c>
      <c r="G54" s="108">
        <f>G$9*'9. Student Success Data'!G54</f>
        <v>289740</v>
      </c>
      <c r="H54" s="108">
        <f>H$9*'9. Student Success Data'!H54</f>
        <v>49280</v>
      </c>
      <c r="I54" s="108">
        <f>I$9*'9. Student Success Data'!I54</f>
        <v>375320</v>
      </c>
      <c r="J54" s="108">
        <f t="shared" si="1"/>
        <v>1867140</v>
      </c>
      <c r="K54" s="124"/>
      <c r="L54" s="108">
        <f>L$9*'9. Student Success Data'!K54</f>
        <v>146353.5</v>
      </c>
      <c r="M54" s="108">
        <f>M$9*'9. Student Success Data'!L54</f>
        <v>25974</v>
      </c>
      <c r="N54" s="108">
        <f>N$9*'9. Student Success Data'!M54</f>
        <v>31302</v>
      </c>
      <c r="O54" s="108">
        <f>O$9*'9. Student Success Data'!N54</f>
        <v>71928</v>
      </c>
      <c r="P54" s="108">
        <f>P$9*'9. Student Success Data'!O54</f>
        <v>52947</v>
      </c>
      <c r="Q54" s="108">
        <f>Q$9*'9. Student Success Data'!P54</f>
        <v>10323</v>
      </c>
      <c r="R54" s="108">
        <f>R$9*'9. Student Success Data'!Q54</f>
        <v>50782.5</v>
      </c>
      <c r="S54" s="108">
        <f t="shared" si="2"/>
        <v>389610</v>
      </c>
      <c r="T54" s="124"/>
      <c r="U54" s="108">
        <f>U$9*'9. Student Success Data'!S54</f>
        <v>121878</v>
      </c>
      <c r="V54" s="108">
        <f>V$9*'9. Student Success Data'!T54</f>
        <v>21756</v>
      </c>
      <c r="W54" s="108">
        <f>W$9*'9. Student Success Data'!U54</f>
        <v>28194</v>
      </c>
      <c r="X54" s="108">
        <f>X$9*'9. Student Success Data'!V54</f>
        <v>62493</v>
      </c>
      <c r="Y54" s="108">
        <f>Y$9*'9. Student Success Data'!W54</f>
        <v>49617</v>
      </c>
      <c r="Z54" s="108">
        <f>Z$9*'9. Student Success Data'!X54</f>
        <v>9102</v>
      </c>
      <c r="AA54" s="108">
        <f>AA$9*'9. Student Success Data'!Y54</f>
        <v>51393</v>
      </c>
      <c r="AB54" s="108">
        <f t="shared" si="3"/>
        <v>344433</v>
      </c>
      <c r="AC54" s="15"/>
      <c r="AD54" s="108">
        <f t="shared" si="4"/>
        <v>2601183</v>
      </c>
    </row>
    <row r="55" spans="1:30">
      <c r="A55" s="74" t="s">
        <v>75</v>
      </c>
      <c r="B55" s="124"/>
      <c r="C55" s="108">
        <f>C$9*'9. Student Success Data'!C55</f>
        <v>1261920</v>
      </c>
      <c r="D55" s="108">
        <f>D$9*'9. Student Success Data'!D55</f>
        <v>971520</v>
      </c>
      <c r="E55" s="108">
        <f>E$9*'9. Student Success Data'!E55</f>
        <v>146080</v>
      </c>
      <c r="F55" s="108">
        <f>F$9*'9. Student Success Data'!F55</f>
        <v>891000</v>
      </c>
      <c r="G55" s="108">
        <f>G$9*'9. Student Success Data'!G55</f>
        <v>880440</v>
      </c>
      <c r="H55" s="108">
        <f>H$9*'9. Student Success Data'!H55</f>
        <v>88000</v>
      </c>
      <c r="I55" s="108">
        <f>I$9*'9. Student Success Data'!I55</f>
        <v>1374560</v>
      </c>
      <c r="J55" s="108">
        <f t="shared" si="1"/>
        <v>5613520</v>
      </c>
      <c r="K55" s="124"/>
      <c r="L55" s="108">
        <f>L$9*'9. Student Success Data'!K55</f>
        <v>306693</v>
      </c>
      <c r="M55" s="108">
        <f>M$9*'9. Student Success Data'!L55</f>
        <v>245754</v>
      </c>
      <c r="N55" s="108">
        <f>N$9*'9. Student Success Data'!M55</f>
        <v>29970</v>
      </c>
      <c r="O55" s="108">
        <f>O$9*'9. Student Success Data'!N55</f>
        <v>177988.5</v>
      </c>
      <c r="P55" s="108">
        <f>P$9*'9. Student Success Data'!O55</f>
        <v>152847</v>
      </c>
      <c r="Q55" s="108">
        <f>Q$9*'9. Student Success Data'!P55</f>
        <v>17982</v>
      </c>
      <c r="R55" s="108">
        <f>R$9*'9. Student Success Data'!Q55</f>
        <v>85747.5</v>
      </c>
      <c r="S55" s="108">
        <f t="shared" si="2"/>
        <v>1016982</v>
      </c>
      <c r="T55" s="124"/>
      <c r="U55" s="108">
        <f>U$9*'9. Student Success Data'!S55</f>
        <v>265734</v>
      </c>
      <c r="V55" s="108">
        <f>V$9*'9. Student Success Data'!T55</f>
        <v>210900</v>
      </c>
      <c r="W55" s="108">
        <f>W$9*'9. Student Success Data'!U55</f>
        <v>28860</v>
      </c>
      <c r="X55" s="108">
        <f>X$9*'9. Student Success Data'!V55</f>
        <v>168276</v>
      </c>
      <c r="Y55" s="108">
        <f>Y$9*'9. Student Success Data'!W55</f>
        <v>147019.5</v>
      </c>
      <c r="Z55" s="108">
        <f>Z$9*'9. Student Success Data'!X55</f>
        <v>16650</v>
      </c>
      <c r="AA55" s="108">
        <f>AA$9*'9. Student Success Data'!Y55</f>
        <v>95571</v>
      </c>
      <c r="AB55" s="108">
        <f t="shared" si="3"/>
        <v>933010.5</v>
      </c>
      <c r="AC55" s="15"/>
      <c r="AD55" s="108">
        <f t="shared" si="4"/>
        <v>7563512.5</v>
      </c>
    </row>
    <row r="56" spans="1:30">
      <c r="A56" s="74" t="s">
        <v>76</v>
      </c>
      <c r="B56" s="124"/>
      <c r="C56" s="108">
        <f>C$9*'9. Student Success Data'!C56</f>
        <v>4589640</v>
      </c>
      <c r="D56" s="108">
        <f>D$9*'9. Student Success Data'!D56</f>
        <v>1043680</v>
      </c>
      <c r="E56" s="108">
        <f>E$9*'9. Student Success Data'!E56</f>
        <v>766480</v>
      </c>
      <c r="F56" s="108">
        <f>F$9*'9. Student Success Data'!F56</f>
        <v>1896840</v>
      </c>
      <c r="G56" s="108">
        <f>G$9*'9. Student Success Data'!G56</f>
        <v>2222220</v>
      </c>
      <c r="H56" s="108">
        <f>H$9*'9. Student Success Data'!H56</f>
        <v>330880</v>
      </c>
      <c r="I56" s="108">
        <f>I$9*'9. Student Success Data'!I56</f>
        <v>2101880</v>
      </c>
      <c r="J56" s="108">
        <f t="shared" si="1"/>
        <v>12951620</v>
      </c>
      <c r="K56" s="124"/>
      <c r="L56" s="108">
        <f>L$9*'9. Student Success Data'!K56</f>
        <v>1101397.5</v>
      </c>
      <c r="M56" s="108">
        <f>M$9*'9. Student Success Data'!L56</f>
        <v>233766</v>
      </c>
      <c r="N56" s="108">
        <f>N$9*'9. Student Success Data'!M56</f>
        <v>157176</v>
      </c>
      <c r="O56" s="108">
        <f>O$9*'9. Student Success Data'!N56</f>
        <v>397768.5</v>
      </c>
      <c r="P56" s="108">
        <f>P$9*'9. Student Success Data'!O56</f>
        <v>417582</v>
      </c>
      <c r="Q56" s="108">
        <f>Q$9*'9. Student Success Data'!P56</f>
        <v>49617</v>
      </c>
      <c r="R56" s="108">
        <f>R$9*'9. Student Success Data'!Q56</f>
        <v>216117</v>
      </c>
      <c r="S56" s="108">
        <f t="shared" si="2"/>
        <v>2573424</v>
      </c>
      <c r="T56" s="124"/>
      <c r="U56" s="108">
        <f>U$9*'9. Student Success Data'!S56</f>
        <v>962037</v>
      </c>
      <c r="V56" s="108">
        <f>V$9*'9. Student Success Data'!T56</f>
        <v>213120</v>
      </c>
      <c r="W56" s="108">
        <f>W$9*'9. Student Success Data'!U56</f>
        <v>145854</v>
      </c>
      <c r="X56" s="108">
        <f>X$9*'9. Student Success Data'!V56</f>
        <v>366189</v>
      </c>
      <c r="Y56" s="108">
        <f>Y$9*'9. Student Success Data'!W56</f>
        <v>415417.5</v>
      </c>
      <c r="Z56" s="108">
        <f>Z$9*'9. Student Success Data'!X56</f>
        <v>50616</v>
      </c>
      <c r="AA56" s="108">
        <f>AA$9*'9. Student Success Data'!Y56</f>
        <v>319791</v>
      </c>
      <c r="AB56" s="108">
        <f t="shared" si="3"/>
        <v>2473024.5</v>
      </c>
      <c r="AC56" s="15"/>
      <c r="AD56" s="108">
        <f t="shared" si="4"/>
        <v>17998068.5</v>
      </c>
    </row>
    <row r="57" spans="1:30">
      <c r="A57" s="74" t="s">
        <v>77</v>
      </c>
      <c r="B57" s="124"/>
      <c r="C57" s="108">
        <f>C$9*'9. Student Success Data'!C57</f>
        <v>2027520</v>
      </c>
      <c r="D57" s="108">
        <f>D$9*'9. Student Success Data'!D57</f>
        <v>927520</v>
      </c>
      <c r="E57" s="108">
        <f>E$9*'9. Student Success Data'!E57</f>
        <v>510400</v>
      </c>
      <c r="F57" s="108">
        <f>F$9*'9. Student Success Data'!F57</f>
        <v>1000560</v>
      </c>
      <c r="G57" s="108">
        <f>G$9*'9. Student Success Data'!G57</f>
        <v>1110120</v>
      </c>
      <c r="H57" s="108">
        <f>H$9*'9. Student Success Data'!H57</f>
        <v>148720</v>
      </c>
      <c r="I57" s="108">
        <f>I$9*'9. Student Success Data'!I57</f>
        <v>1152360</v>
      </c>
      <c r="J57" s="108">
        <f t="shared" si="1"/>
        <v>6877200</v>
      </c>
      <c r="K57" s="124"/>
      <c r="L57" s="108">
        <f>L$9*'9. Student Success Data'!K57</f>
        <v>464035.5</v>
      </c>
      <c r="M57" s="108">
        <f>M$9*'9. Student Success Data'!L57</f>
        <v>219780</v>
      </c>
      <c r="N57" s="108">
        <f>N$9*'9. Student Success Data'!M57</f>
        <v>106227</v>
      </c>
      <c r="O57" s="108">
        <f>O$9*'9. Student Success Data'!N57</f>
        <v>193140</v>
      </c>
      <c r="P57" s="108">
        <f>P$9*'9. Student Success Data'!O57</f>
        <v>197802</v>
      </c>
      <c r="Q57" s="108">
        <f>Q$9*'9. Student Success Data'!P57</f>
        <v>19647</v>
      </c>
      <c r="R57" s="108">
        <f>R$9*'9. Student Success Data'!Q57</f>
        <v>132034.5</v>
      </c>
      <c r="S57" s="108">
        <f t="shared" si="2"/>
        <v>1332666</v>
      </c>
      <c r="T57" s="124"/>
      <c r="U57" s="108">
        <f>U$9*'9. Student Success Data'!S57</f>
        <v>429237</v>
      </c>
      <c r="V57" s="108">
        <f>V$9*'9. Student Success Data'!T57</f>
        <v>199800</v>
      </c>
      <c r="W57" s="108">
        <f>W$9*'9. Student Success Data'!U57</f>
        <v>105894</v>
      </c>
      <c r="X57" s="108">
        <f>X$9*'9. Student Success Data'!V57</f>
        <v>197913</v>
      </c>
      <c r="Y57" s="108">
        <f>Y$9*'9. Student Success Data'!W57</f>
        <v>203130</v>
      </c>
      <c r="Z57" s="108">
        <f>Z$9*'9. Student Success Data'!X57</f>
        <v>22866</v>
      </c>
      <c r="AA57" s="108">
        <f>AA$9*'9. Student Success Data'!Y57</f>
        <v>178377</v>
      </c>
      <c r="AB57" s="108">
        <f t="shared" si="3"/>
        <v>1337217</v>
      </c>
      <c r="AC57" s="15"/>
      <c r="AD57" s="108">
        <f t="shared" si="4"/>
        <v>9547083</v>
      </c>
    </row>
    <row r="58" spans="1:30">
      <c r="A58" s="74" t="s">
        <v>78</v>
      </c>
      <c r="B58" s="124"/>
      <c r="C58" s="108">
        <f>C$9*'9. Student Success Data'!C58</f>
        <v>2653200</v>
      </c>
      <c r="D58" s="108">
        <f>D$9*'9. Student Success Data'!D58</f>
        <v>2295040</v>
      </c>
      <c r="E58" s="108">
        <f>E$9*'9. Student Success Data'!E58</f>
        <v>1004080</v>
      </c>
      <c r="F58" s="108">
        <f>F$9*'9. Student Success Data'!F58</f>
        <v>2719200</v>
      </c>
      <c r="G58" s="108">
        <f>G$9*'9. Student Success Data'!G58</f>
        <v>3862980</v>
      </c>
      <c r="H58" s="108">
        <f>H$9*'9. Student Success Data'!H58</f>
        <v>649440</v>
      </c>
      <c r="I58" s="108">
        <f>I$9*'9. Student Success Data'!I58</f>
        <v>3955160</v>
      </c>
      <c r="J58" s="108">
        <f t="shared" si="1"/>
        <v>17139100</v>
      </c>
      <c r="K58" s="124"/>
      <c r="L58" s="108">
        <f>L$9*'9. Student Success Data'!K58</f>
        <v>558940.5</v>
      </c>
      <c r="M58" s="108">
        <f>M$9*'9. Student Success Data'!L58</f>
        <v>476190</v>
      </c>
      <c r="N58" s="108">
        <f>N$9*'9. Student Success Data'!M58</f>
        <v>184815</v>
      </c>
      <c r="O58" s="108">
        <f>O$9*'9. Student Success Data'!N58</f>
        <v>428071.5</v>
      </c>
      <c r="P58" s="108">
        <f>P$9*'9. Student Success Data'!O58</f>
        <v>570928.5</v>
      </c>
      <c r="Q58" s="108">
        <f>Q$9*'9. Student Success Data'!P58</f>
        <v>89910</v>
      </c>
      <c r="R58" s="108">
        <f>R$9*'9. Student Success Data'!Q58</f>
        <v>136696.5</v>
      </c>
      <c r="S58" s="108">
        <f t="shared" si="2"/>
        <v>2445552</v>
      </c>
      <c r="T58" s="124"/>
      <c r="U58" s="108">
        <f>U$9*'9. Student Success Data'!S58</f>
        <v>513153</v>
      </c>
      <c r="V58" s="108">
        <f>V$9*'9. Student Success Data'!T58</f>
        <v>441336</v>
      </c>
      <c r="W58" s="108">
        <f>W$9*'9. Student Success Data'!U58</f>
        <v>180486</v>
      </c>
      <c r="X58" s="108">
        <f>X$9*'9. Student Success Data'!V58</f>
        <v>446997</v>
      </c>
      <c r="Y58" s="108">
        <f>Y$9*'9. Student Success Data'!W58</f>
        <v>621877.5</v>
      </c>
      <c r="Z58" s="108">
        <f>Z$9*'9. Student Success Data'!X58</f>
        <v>85914</v>
      </c>
      <c r="AA58" s="108">
        <f>AA$9*'9. Student Success Data'!Y58</f>
        <v>276279</v>
      </c>
      <c r="AB58" s="108">
        <f t="shared" si="3"/>
        <v>2566042.5</v>
      </c>
      <c r="AC58" s="15"/>
      <c r="AD58" s="108">
        <f t="shared" si="4"/>
        <v>22150694.5</v>
      </c>
    </row>
    <row r="59" spans="1:30">
      <c r="A59" s="74" t="s">
        <v>25</v>
      </c>
      <c r="B59" s="124"/>
      <c r="C59" s="108">
        <f>C$9*'9. Student Success Data'!C59</f>
        <v>1474440</v>
      </c>
      <c r="D59" s="108">
        <f>D$9*'9. Student Success Data'!D59</f>
        <v>459360</v>
      </c>
      <c r="E59" s="108">
        <f>E$9*'9. Student Success Data'!E59</f>
        <v>642400</v>
      </c>
      <c r="F59" s="108">
        <f>F$9*'9. Student Success Data'!F59</f>
        <v>1556720</v>
      </c>
      <c r="G59" s="108">
        <f>G$9*'9. Student Success Data'!G59</f>
        <v>1781340</v>
      </c>
      <c r="H59" s="108">
        <f>H$9*'9. Student Success Data'!H59</f>
        <v>188320</v>
      </c>
      <c r="I59" s="108">
        <f>I$9*'9. Student Success Data'!I59</f>
        <v>1419440</v>
      </c>
      <c r="J59" s="108">
        <f t="shared" si="1"/>
        <v>7522020</v>
      </c>
      <c r="K59" s="124"/>
      <c r="L59" s="108">
        <f>L$9*'9. Student Success Data'!K59</f>
        <v>292707</v>
      </c>
      <c r="M59" s="108">
        <f>M$9*'9. Student Success Data'!L59</f>
        <v>99900</v>
      </c>
      <c r="N59" s="108">
        <f>N$9*'9. Student Success Data'!M59</f>
        <v>112887</v>
      </c>
      <c r="O59" s="108">
        <f>O$9*'9. Student Success Data'!N59</f>
        <v>194638.5</v>
      </c>
      <c r="P59" s="108">
        <f>P$9*'9. Student Success Data'!O59</f>
        <v>279220.5</v>
      </c>
      <c r="Q59" s="108">
        <f>Q$9*'9. Student Success Data'!P59</f>
        <v>26640</v>
      </c>
      <c r="R59" s="108">
        <f>R$9*'9. Student Success Data'!Q59</f>
        <v>49450.5</v>
      </c>
      <c r="S59" s="108">
        <f t="shared" si="2"/>
        <v>1055443.5</v>
      </c>
      <c r="T59" s="124"/>
      <c r="U59" s="108">
        <f>U$9*'9. Student Success Data'!S59</f>
        <v>277389</v>
      </c>
      <c r="V59" s="108">
        <f>V$9*'9. Student Success Data'!T59</f>
        <v>87024</v>
      </c>
      <c r="W59" s="108">
        <f>W$9*'9. Student Success Data'!U59</f>
        <v>108558</v>
      </c>
      <c r="X59" s="108">
        <f>X$9*'9. Student Success Data'!V59</f>
        <v>223887</v>
      </c>
      <c r="Y59" s="108">
        <f>Y$9*'9. Student Success Data'!W59</f>
        <v>276556.5</v>
      </c>
      <c r="Z59" s="108">
        <f>Z$9*'9. Student Success Data'!X59</f>
        <v>26196</v>
      </c>
      <c r="AA59" s="108">
        <f>AA$9*'9. Student Success Data'!Y59</f>
        <v>70263</v>
      </c>
      <c r="AB59" s="108">
        <f t="shared" si="3"/>
        <v>1069873.5</v>
      </c>
      <c r="AC59" s="15"/>
      <c r="AD59" s="108">
        <f t="shared" si="4"/>
        <v>9647337</v>
      </c>
    </row>
    <row r="60" spans="1:30">
      <c r="A60" s="74" t="s">
        <v>79</v>
      </c>
      <c r="B60" s="124"/>
      <c r="C60" s="108">
        <f>C$9*'9. Student Success Data'!C60</f>
        <v>3472920</v>
      </c>
      <c r="D60" s="108">
        <f>D$9*'9. Student Success Data'!D60</f>
        <v>357280</v>
      </c>
      <c r="E60" s="108">
        <f>E$9*'9. Student Success Data'!E60</f>
        <v>968880</v>
      </c>
      <c r="F60" s="108">
        <f>F$9*'9. Student Success Data'!F60</f>
        <v>1519320</v>
      </c>
      <c r="G60" s="108">
        <f>G$9*'9. Student Success Data'!G60</f>
        <v>1077780</v>
      </c>
      <c r="H60" s="108">
        <f>H$9*'9. Student Success Data'!H60</f>
        <v>160160</v>
      </c>
      <c r="I60" s="108">
        <f>I$9*'9. Student Success Data'!I60</f>
        <v>1103520</v>
      </c>
      <c r="J60" s="108">
        <f t="shared" si="1"/>
        <v>8659860</v>
      </c>
      <c r="K60" s="124"/>
      <c r="L60" s="108">
        <f>L$9*'9. Student Success Data'!K60</f>
        <v>786712.5</v>
      </c>
      <c r="M60" s="108">
        <f>M$9*'9. Student Success Data'!L60</f>
        <v>81252</v>
      </c>
      <c r="N60" s="108">
        <f>N$9*'9. Student Success Data'!M60</f>
        <v>189810</v>
      </c>
      <c r="O60" s="108">
        <f>O$9*'9. Student Success Data'!N60</f>
        <v>344821.5</v>
      </c>
      <c r="P60" s="108">
        <f>P$9*'9. Student Success Data'!O60</f>
        <v>169830</v>
      </c>
      <c r="Q60" s="108">
        <f>Q$9*'9. Student Success Data'!P60</f>
        <v>25974</v>
      </c>
      <c r="R60" s="108">
        <f>R$9*'9. Student Success Data'!Q60</f>
        <v>199800</v>
      </c>
      <c r="S60" s="108">
        <f t="shared" si="2"/>
        <v>1798200</v>
      </c>
      <c r="T60" s="124"/>
      <c r="U60" s="108">
        <f>U$9*'9. Student Success Data'!S60</f>
        <v>712287</v>
      </c>
      <c r="V60" s="108">
        <f>V$9*'9. Student Success Data'!T60</f>
        <v>69264</v>
      </c>
      <c r="W60" s="108">
        <f>W$9*'9. Student Success Data'!U60</f>
        <v>180264</v>
      </c>
      <c r="X60" s="108">
        <f>X$9*'9. Student Success Data'!V60</f>
        <v>310689</v>
      </c>
      <c r="Y60" s="108">
        <f>Y$9*'9. Student Success Data'!W60</f>
        <v>183483</v>
      </c>
      <c r="Z60" s="108">
        <f>Z$9*'9. Student Success Data'!X60</f>
        <v>25530</v>
      </c>
      <c r="AA60" s="108">
        <f>AA$9*'9. Student Success Data'!Y60</f>
        <v>205017</v>
      </c>
      <c r="AB60" s="108">
        <f t="shared" si="3"/>
        <v>1686534</v>
      </c>
      <c r="AC60" s="15"/>
      <c r="AD60" s="108">
        <f t="shared" si="4"/>
        <v>12144594</v>
      </c>
    </row>
    <row r="61" spans="1:30">
      <c r="A61" s="74" t="s">
        <v>80</v>
      </c>
      <c r="B61" s="124"/>
      <c r="C61" s="108">
        <f>C$9*'9. Student Success Data'!C61</f>
        <v>982080</v>
      </c>
      <c r="D61" s="108">
        <f>D$9*'9. Student Success Data'!D61</f>
        <v>799040</v>
      </c>
      <c r="E61" s="108">
        <f>E$9*'9. Student Success Data'!E61</f>
        <v>504240</v>
      </c>
      <c r="F61" s="108">
        <f>F$9*'9. Student Success Data'!F61</f>
        <v>822800</v>
      </c>
      <c r="G61" s="108">
        <f>G$9*'9. Student Success Data'!G61</f>
        <v>1235520</v>
      </c>
      <c r="H61" s="108">
        <f>H$9*'9. Student Success Data'!H61</f>
        <v>184800</v>
      </c>
      <c r="I61" s="108">
        <f>I$9*'9. Student Success Data'!I61</f>
        <v>646360</v>
      </c>
      <c r="J61" s="108">
        <f t="shared" si="1"/>
        <v>5174840</v>
      </c>
      <c r="K61" s="124"/>
      <c r="L61" s="108">
        <f>L$9*'9. Student Success Data'!K61</f>
        <v>209790</v>
      </c>
      <c r="M61" s="108">
        <f>M$9*'9. Student Success Data'!L61</f>
        <v>171162</v>
      </c>
      <c r="N61" s="108">
        <f>N$9*'9. Student Success Data'!M61</f>
        <v>98568</v>
      </c>
      <c r="O61" s="108">
        <f>O$9*'9. Student Success Data'!N61</f>
        <v>137695.5</v>
      </c>
      <c r="P61" s="108">
        <f>P$9*'9. Student Success Data'!O61</f>
        <v>167082.75</v>
      </c>
      <c r="Q61" s="108">
        <f>Q$9*'9. Student Success Data'!P61</f>
        <v>24309</v>
      </c>
      <c r="R61" s="108">
        <f>R$9*'9. Student Success Data'!Q61</f>
        <v>45954</v>
      </c>
      <c r="S61" s="108">
        <f t="shared" si="2"/>
        <v>854561.25</v>
      </c>
      <c r="T61" s="124"/>
      <c r="U61" s="108">
        <f>U$9*'9. Student Success Data'!S61</f>
        <v>191142</v>
      </c>
      <c r="V61" s="108">
        <f>V$9*'9. Student Success Data'!T61</f>
        <v>152736</v>
      </c>
      <c r="W61" s="108">
        <f>W$9*'9. Student Success Data'!U61</f>
        <v>97014</v>
      </c>
      <c r="X61" s="108">
        <f>X$9*'9. Student Success Data'!V61</f>
        <v>142191</v>
      </c>
      <c r="Y61" s="108">
        <f>Y$9*'9. Student Success Data'!W61</f>
        <v>184981.5</v>
      </c>
      <c r="Z61" s="108">
        <f>Z$9*'9. Student Success Data'!X61</f>
        <v>21978</v>
      </c>
      <c r="AA61" s="108">
        <f>AA$9*'9. Student Success Data'!Y61</f>
        <v>76368</v>
      </c>
      <c r="AB61" s="108">
        <f t="shared" si="3"/>
        <v>866410.5</v>
      </c>
      <c r="AC61" s="15"/>
      <c r="AD61" s="108">
        <f t="shared" si="4"/>
        <v>6895811.75</v>
      </c>
    </row>
    <row r="62" spans="1:30">
      <c r="A62" s="74" t="s">
        <v>81</v>
      </c>
      <c r="B62" s="124"/>
      <c r="C62" s="108">
        <f>C$9*'9. Student Success Data'!C62</f>
        <v>889680</v>
      </c>
      <c r="D62" s="108">
        <f>D$9*'9. Student Success Data'!D62</f>
        <v>735680</v>
      </c>
      <c r="E62" s="108">
        <f>E$9*'9. Student Success Data'!E62</f>
        <v>295680</v>
      </c>
      <c r="F62" s="108">
        <f>F$9*'9. Student Success Data'!F62</f>
        <v>617320</v>
      </c>
      <c r="G62" s="108">
        <f>G$9*'9. Student Success Data'!G62</f>
        <v>786060</v>
      </c>
      <c r="H62" s="108">
        <f>H$9*'9. Student Success Data'!H62</f>
        <v>146080</v>
      </c>
      <c r="I62" s="108">
        <f>I$9*'9. Student Success Data'!I62</f>
        <v>477400</v>
      </c>
      <c r="J62" s="108">
        <f t="shared" si="1"/>
        <v>3947900</v>
      </c>
      <c r="K62" s="124"/>
      <c r="L62" s="108">
        <f>L$9*'9. Student Success Data'!K62</f>
        <v>149350.5</v>
      </c>
      <c r="M62" s="108">
        <f>M$9*'9. Student Success Data'!L62</f>
        <v>109890</v>
      </c>
      <c r="N62" s="108">
        <f>N$9*'9. Student Success Data'!M62</f>
        <v>52281</v>
      </c>
      <c r="O62" s="108">
        <f>O$9*'9. Student Success Data'!N62</f>
        <v>90742.5</v>
      </c>
      <c r="P62" s="108">
        <f>P$9*'9. Student Success Data'!O62</f>
        <v>75174.75</v>
      </c>
      <c r="Q62" s="108">
        <f>Q$9*'9. Student Success Data'!P62</f>
        <v>12321</v>
      </c>
      <c r="R62" s="108">
        <f>R$9*'9. Student Success Data'!Q62</f>
        <v>34632</v>
      </c>
      <c r="S62" s="108">
        <f t="shared" si="2"/>
        <v>524391.75</v>
      </c>
      <c r="T62" s="124"/>
      <c r="U62" s="108">
        <f>U$9*'9. Student Success Data'!S62</f>
        <v>156843</v>
      </c>
      <c r="V62" s="108">
        <f>V$9*'9. Student Success Data'!T62</f>
        <v>113664</v>
      </c>
      <c r="W62" s="108">
        <f>W$9*'9. Student Success Data'!U62</f>
        <v>55944</v>
      </c>
      <c r="X62" s="108">
        <f>X$9*'9. Student Success Data'!V62</f>
        <v>103785</v>
      </c>
      <c r="Y62" s="108">
        <f>Y$9*'9. Student Success Data'!W62</f>
        <v>97236</v>
      </c>
      <c r="Z62" s="108">
        <f>Z$9*'9. Student Success Data'!X62</f>
        <v>16428</v>
      </c>
      <c r="AA62" s="108">
        <f>AA$9*'9. Student Success Data'!Y62</f>
        <v>59829</v>
      </c>
      <c r="AB62" s="108">
        <f t="shared" si="3"/>
        <v>603729</v>
      </c>
      <c r="AC62" s="15"/>
      <c r="AD62" s="108">
        <f t="shared" si="4"/>
        <v>5076020.75</v>
      </c>
    </row>
    <row r="63" spans="1:30">
      <c r="A63" s="74" t="s">
        <v>82</v>
      </c>
      <c r="B63" s="124"/>
      <c r="C63" s="108">
        <f>C$9*'9. Student Success Data'!C63</f>
        <v>1815000</v>
      </c>
      <c r="D63" s="108">
        <f>D$9*'9. Student Success Data'!D63</f>
        <v>1628000</v>
      </c>
      <c r="E63" s="108">
        <f>E$9*'9. Student Success Data'!E63</f>
        <v>1092960</v>
      </c>
      <c r="F63" s="108">
        <f>F$9*'9. Student Success Data'!F63</f>
        <v>1239480</v>
      </c>
      <c r="G63" s="108">
        <f>G$9*'9. Student Success Data'!G63</f>
        <v>2090880</v>
      </c>
      <c r="H63" s="108">
        <f>H$9*'9. Student Success Data'!H63</f>
        <v>431200</v>
      </c>
      <c r="I63" s="108">
        <f>I$9*'9. Student Success Data'!I63</f>
        <v>652520</v>
      </c>
      <c r="J63" s="108">
        <f t="shared" si="1"/>
        <v>8950040</v>
      </c>
      <c r="K63" s="124"/>
      <c r="L63" s="108">
        <f>L$9*'9. Student Success Data'!K63</f>
        <v>305694</v>
      </c>
      <c r="M63" s="108">
        <f>M$9*'9. Student Success Data'!L63</f>
        <v>261738</v>
      </c>
      <c r="N63" s="108">
        <f>N$9*'9. Student Success Data'!M63</f>
        <v>151182</v>
      </c>
      <c r="O63" s="108">
        <f>O$9*'9. Student Success Data'!N63</f>
        <v>139860</v>
      </c>
      <c r="P63" s="108">
        <f>P$9*'9. Student Success Data'!O63</f>
        <v>218781</v>
      </c>
      <c r="Q63" s="108">
        <f>Q$9*'9. Student Success Data'!P63</f>
        <v>26307</v>
      </c>
      <c r="R63" s="108">
        <f>R$9*'9. Student Success Data'!Q63</f>
        <v>22810.5</v>
      </c>
      <c r="S63" s="108">
        <f t="shared" si="2"/>
        <v>1126372.5</v>
      </c>
      <c r="T63" s="124"/>
      <c r="U63" s="108">
        <f>U$9*'9. Student Success Data'!S63</f>
        <v>321345</v>
      </c>
      <c r="V63" s="108">
        <f>V$9*'9. Student Success Data'!T63</f>
        <v>262848</v>
      </c>
      <c r="W63" s="108">
        <f>W$9*'9. Student Success Data'!U63</f>
        <v>162504</v>
      </c>
      <c r="X63" s="108">
        <f>X$9*'9. Student Success Data'!V63</f>
        <v>168165</v>
      </c>
      <c r="Y63" s="108">
        <f>Y$9*'9. Student Success Data'!W63</f>
        <v>265567.5</v>
      </c>
      <c r="Z63" s="108">
        <f>Z$9*'9. Student Success Data'!X63</f>
        <v>35520</v>
      </c>
      <c r="AA63" s="108">
        <f>AA$9*'9. Student Success Data'!Y63</f>
        <v>41292</v>
      </c>
      <c r="AB63" s="108">
        <f t="shared" si="3"/>
        <v>1257241.5</v>
      </c>
      <c r="AC63" s="15"/>
      <c r="AD63" s="108">
        <f t="shared" si="4"/>
        <v>11333654</v>
      </c>
    </row>
    <row r="64" spans="1:30" s="219" customFormat="1">
      <c r="A64" s="214" t="s">
        <v>83</v>
      </c>
      <c r="B64" s="221"/>
      <c r="C64" s="216">
        <f>C$9*'9. Student Success Data'!C64</f>
        <v>2618880</v>
      </c>
      <c r="D64" s="216">
        <f>D$9*'9. Student Success Data'!D64</f>
        <v>0</v>
      </c>
      <c r="E64" s="216">
        <f>E$9*'9. Student Success Data'!E64</f>
        <v>1391280</v>
      </c>
      <c r="F64" s="216">
        <f>F$9*'9. Student Success Data'!F64</f>
        <v>1307240</v>
      </c>
      <c r="G64" s="216">
        <f>G$9*'9. Student Success Data'!G64</f>
        <v>1518660</v>
      </c>
      <c r="H64" s="216">
        <f>H$9*'9. Student Success Data'!H64</f>
        <v>323840</v>
      </c>
      <c r="I64" s="216">
        <f>I$9*'9. Student Success Data'!I64</f>
        <v>805640</v>
      </c>
      <c r="J64" s="216">
        <f t="shared" si="1"/>
        <v>7965540</v>
      </c>
      <c r="K64" s="221"/>
      <c r="L64" s="216">
        <f>L$9*'9. Student Success Data'!K64</f>
        <v>434565</v>
      </c>
      <c r="M64" s="216">
        <f>M$9*'9. Student Success Data'!L64</f>
        <v>0</v>
      </c>
      <c r="N64" s="216">
        <f>N$9*'9. Student Success Data'!M64</f>
        <v>219114</v>
      </c>
      <c r="O64" s="216">
        <f>O$9*'9. Student Success Data'!N64</f>
        <v>193806</v>
      </c>
      <c r="P64" s="216">
        <f>P$9*'9. Student Success Data'!O64</f>
        <v>149850</v>
      </c>
      <c r="Q64" s="216">
        <f>Q$9*'9. Student Success Data'!P64</f>
        <v>22977</v>
      </c>
      <c r="R64" s="216">
        <f>R$9*'9. Student Success Data'!Q64</f>
        <v>61105.5</v>
      </c>
      <c r="S64" s="216">
        <f t="shared" si="2"/>
        <v>1081417.5</v>
      </c>
      <c r="T64" s="221"/>
      <c r="U64" s="216">
        <f>U$9*'9. Student Success Data'!S64</f>
        <v>395271</v>
      </c>
      <c r="V64" s="216">
        <f>V$9*'9. Student Success Data'!T64</f>
        <v>0</v>
      </c>
      <c r="W64" s="216">
        <f>W$9*'9. Student Success Data'!U64</f>
        <v>209568</v>
      </c>
      <c r="X64" s="216">
        <f>X$9*'9. Student Success Data'!V64</f>
        <v>196248</v>
      </c>
      <c r="Y64" s="216">
        <f>Y$9*'9. Student Success Data'!W64</f>
        <v>170329.5</v>
      </c>
      <c r="Z64" s="216">
        <f>Z$9*'9. Student Success Data'!X64</f>
        <v>24864</v>
      </c>
      <c r="AA64" s="216">
        <f>AA$9*'9. Student Success Data'!Y64</f>
        <v>94572</v>
      </c>
      <c r="AB64" s="216">
        <f t="shared" si="3"/>
        <v>1090852.5</v>
      </c>
      <c r="AC64" s="222"/>
      <c r="AD64" s="216">
        <f t="shared" si="4"/>
        <v>10137810</v>
      </c>
    </row>
    <row r="65" spans="1:30">
      <c r="A65" s="74" t="s">
        <v>84</v>
      </c>
      <c r="B65" s="124"/>
      <c r="C65" s="108">
        <f>C$9*'9. Student Success Data'!C65</f>
        <v>1841400</v>
      </c>
      <c r="D65" s="108">
        <f>D$9*'9. Student Success Data'!D65</f>
        <v>1283040</v>
      </c>
      <c r="E65" s="108">
        <f>E$9*'9. Student Success Data'!E65</f>
        <v>1341120</v>
      </c>
      <c r="F65" s="108">
        <f>F$9*'9. Student Success Data'!F65</f>
        <v>1210880</v>
      </c>
      <c r="G65" s="108">
        <f>G$9*'9. Student Success Data'!G65</f>
        <v>1585980</v>
      </c>
      <c r="H65" s="108">
        <f>H$9*'9. Student Success Data'!H65</f>
        <v>352880</v>
      </c>
      <c r="I65" s="108">
        <f>I$9*'9. Student Success Data'!I65</f>
        <v>1321760</v>
      </c>
      <c r="J65" s="108">
        <f t="shared" si="1"/>
        <v>8937060</v>
      </c>
      <c r="K65" s="124"/>
      <c r="L65" s="108">
        <f>L$9*'9. Student Success Data'!K65</f>
        <v>291708</v>
      </c>
      <c r="M65" s="108">
        <f>M$9*'9. Student Success Data'!L65</f>
        <v>227772</v>
      </c>
      <c r="N65" s="108">
        <f>N$9*'9. Student Success Data'!M65</f>
        <v>217782</v>
      </c>
      <c r="O65" s="108">
        <f>O$9*'9. Student Success Data'!N65</f>
        <v>142024.5</v>
      </c>
      <c r="P65" s="108">
        <f>P$9*'9. Student Success Data'!O65</f>
        <v>186563.25</v>
      </c>
      <c r="Q65" s="108">
        <f>Q$9*'9. Student Success Data'!P65</f>
        <v>37296</v>
      </c>
      <c r="R65" s="108">
        <f>R$9*'9. Student Success Data'!Q65</f>
        <v>54945</v>
      </c>
      <c r="S65" s="108">
        <f t="shared" si="2"/>
        <v>1158090.75</v>
      </c>
      <c r="T65" s="124"/>
      <c r="U65" s="108">
        <f>U$9*'9. Student Success Data'!S65</f>
        <v>274059</v>
      </c>
      <c r="V65" s="108">
        <f>V$9*'9. Student Success Data'!T65</f>
        <v>208680</v>
      </c>
      <c r="W65" s="108">
        <f>W$9*'9. Student Success Data'!U65</f>
        <v>207348</v>
      </c>
      <c r="X65" s="108">
        <f>X$9*'9. Student Success Data'!V65</f>
        <v>149517</v>
      </c>
      <c r="Y65" s="108">
        <f>Y$9*'9. Student Success Data'!W65</f>
        <v>202464</v>
      </c>
      <c r="Z65" s="108">
        <f>Z$9*'9. Student Success Data'!X65</f>
        <v>41070</v>
      </c>
      <c r="AA65" s="108">
        <f>AA$9*'9. Student Success Data'!Y65</f>
        <v>72483</v>
      </c>
      <c r="AB65" s="108">
        <f t="shared" si="3"/>
        <v>1155621</v>
      </c>
      <c r="AC65" s="15"/>
      <c r="AD65" s="108">
        <f t="shared" si="4"/>
        <v>11250771.75</v>
      </c>
    </row>
    <row r="66" spans="1:30">
      <c r="A66" s="74" t="s">
        <v>27</v>
      </c>
      <c r="B66" s="124"/>
      <c r="C66" s="108">
        <f>C$9*'9. Student Success Data'!C66</f>
        <v>2724480</v>
      </c>
      <c r="D66" s="108">
        <f>D$9*'9. Student Success Data'!D66</f>
        <v>1006720</v>
      </c>
      <c r="E66" s="108">
        <f>E$9*'9. Student Success Data'!E66</f>
        <v>1281280</v>
      </c>
      <c r="F66" s="108">
        <f>F$9*'9. Student Success Data'!F66</f>
        <v>1681680</v>
      </c>
      <c r="G66" s="108">
        <f>G$9*'9. Student Success Data'!G66</f>
        <v>2323200</v>
      </c>
      <c r="H66" s="108">
        <f>H$9*'9. Student Success Data'!H66</f>
        <v>544720</v>
      </c>
      <c r="I66" s="108">
        <f>I$9*'9. Student Success Data'!I66</f>
        <v>1036640</v>
      </c>
      <c r="J66" s="108">
        <f t="shared" si="1"/>
        <v>10598720</v>
      </c>
      <c r="K66" s="124"/>
      <c r="L66" s="108">
        <f>L$9*'9. Student Success Data'!K66</f>
        <v>435564</v>
      </c>
      <c r="M66" s="108">
        <f>M$9*'9. Student Success Data'!L66</f>
        <v>177156</v>
      </c>
      <c r="N66" s="108">
        <f>N$9*'9. Student Success Data'!M66</f>
        <v>170496</v>
      </c>
      <c r="O66" s="108">
        <f>O$9*'9. Student Success Data'!N66</f>
        <v>193140</v>
      </c>
      <c r="P66" s="108">
        <f>P$9*'9. Student Success Data'!O66</f>
        <v>307442.25</v>
      </c>
      <c r="Q66" s="108">
        <f>Q$9*'9. Student Success Data'!P66</f>
        <v>56943</v>
      </c>
      <c r="R66" s="108">
        <f>R$9*'9. Student Success Data'!Q66</f>
        <v>70429.5</v>
      </c>
      <c r="S66" s="108">
        <f t="shared" si="2"/>
        <v>1411170.75</v>
      </c>
      <c r="T66" s="124"/>
      <c r="U66" s="108">
        <f>U$9*'9. Student Success Data'!S66</f>
        <v>431901</v>
      </c>
      <c r="V66" s="108">
        <f>V$9*'9. Student Success Data'!T66</f>
        <v>164724</v>
      </c>
      <c r="W66" s="108">
        <f>W$9*'9. Student Success Data'!U66</f>
        <v>162726</v>
      </c>
      <c r="X66" s="108">
        <f>X$9*'9. Student Success Data'!V66</f>
        <v>214008</v>
      </c>
      <c r="Y66" s="108">
        <f>Y$9*'9. Student Success Data'!W66</f>
        <v>336163.5</v>
      </c>
      <c r="Z66" s="108">
        <f>Z$9*'9. Student Success Data'!X66</f>
        <v>55500</v>
      </c>
      <c r="AA66" s="108">
        <f>AA$9*'9. Student Success Data'!Y66</f>
        <v>118215</v>
      </c>
      <c r="AB66" s="108">
        <f t="shared" si="3"/>
        <v>1483237.5</v>
      </c>
      <c r="AC66" s="15"/>
      <c r="AD66" s="108">
        <f t="shared" si="4"/>
        <v>13493128.25</v>
      </c>
    </row>
    <row r="67" spans="1:30">
      <c r="A67" s="74" t="s">
        <v>85</v>
      </c>
      <c r="B67" s="124"/>
      <c r="C67" s="108">
        <f>C$9*'9. Student Success Data'!C67</f>
        <v>1252680</v>
      </c>
      <c r="D67" s="108">
        <f>D$9*'9. Student Success Data'!D67</f>
        <v>496320</v>
      </c>
      <c r="E67" s="108">
        <f>E$9*'9. Student Success Data'!E67</f>
        <v>171600</v>
      </c>
      <c r="F67" s="108">
        <f>F$9*'9. Student Success Data'!F67</f>
        <v>800800</v>
      </c>
      <c r="G67" s="108">
        <f>G$9*'9. Student Success Data'!G67</f>
        <v>675180</v>
      </c>
      <c r="H67" s="108">
        <f>H$9*'9. Student Success Data'!H67</f>
        <v>152240</v>
      </c>
      <c r="I67" s="108">
        <f>I$9*'9. Student Success Data'!I67</f>
        <v>671880</v>
      </c>
      <c r="J67" s="108">
        <f t="shared" si="1"/>
        <v>4220700</v>
      </c>
      <c r="K67" s="124"/>
      <c r="L67" s="108">
        <f>L$9*'9. Student Success Data'!K67</f>
        <v>309690</v>
      </c>
      <c r="M67" s="108">
        <f>M$9*'9. Student Success Data'!L67</f>
        <v>121212</v>
      </c>
      <c r="N67" s="108">
        <f>N$9*'9. Student Success Data'!M67</f>
        <v>34299</v>
      </c>
      <c r="O67" s="108">
        <f>O$9*'9. Student Success Data'!N67</f>
        <v>192807</v>
      </c>
      <c r="P67" s="108">
        <f>P$9*'9. Student Success Data'!O67</f>
        <v>154095.75</v>
      </c>
      <c r="Q67" s="108">
        <f>Q$9*'9. Student Success Data'!P67</f>
        <v>25974</v>
      </c>
      <c r="R67" s="108">
        <f>R$9*'9. Student Success Data'!Q67</f>
        <v>134199</v>
      </c>
      <c r="S67" s="108">
        <f t="shared" si="2"/>
        <v>972276.75</v>
      </c>
      <c r="T67" s="124"/>
      <c r="U67" s="108">
        <f>U$9*'9. Student Success Data'!S67</f>
        <v>262404</v>
      </c>
      <c r="V67" s="108">
        <f>V$9*'9. Student Success Data'!T67</f>
        <v>100344</v>
      </c>
      <c r="W67" s="108">
        <f>W$9*'9. Student Success Data'!U67</f>
        <v>31080</v>
      </c>
      <c r="X67" s="108">
        <f>X$9*'9. Student Success Data'!V67</f>
        <v>165501</v>
      </c>
      <c r="Y67" s="108">
        <f>Y$9*'9. Student Success Data'!W67</f>
        <v>127539</v>
      </c>
      <c r="Z67" s="108">
        <f>Z$9*'9. Student Success Data'!X67</f>
        <v>25974</v>
      </c>
      <c r="AA67" s="108">
        <f>AA$9*'9. Student Success Data'!Y67</f>
        <v>119325</v>
      </c>
      <c r="AB67" s="108">
        <f t="shared" si="3"/>
        <v>832167</v>
      </c>
      <c r="AC67" s="15"/>
      <c r="AD67" s="108">
        <f t="shared" si="4"/>
        <v>6025143.75</v>
      </c>
    </row>
    <row r="68" spans="1:30">
      <c r="A68" s="74" t="s">
        <v>86</v>
      </c>
      <c r="B68" s="124"/>
      <c r="C68" s="108">
        <f>C$9*'9. Student Success Data'!C68</f>
        <v>813120</v>
      </c>
      <c r="D68" s="108">
        <f>D$9*'9. Student Success Data'!D68</f>
        <v>309760</v>
      </c>
      <c r="E68" s="108">
        <f>E$9*'9. Student Success Data'!E68</f>
        <v>366960</v>
      </c>
      <c r="F68" s="108">
        <f>F$9*'9. Student Success Data'!F68</f>
        <v>681120</v>
      </c>
      <c r="G68" s="108">
        <f>G$9*'9. Student Success Data'!G68</f>
        <v>478500</v>
      </c>
      <c r="H68" s="108">
        <f>H$9*'9. Student Success Data'!H68</f>
        <v>107360</v>
      </c>
      <c r="I68" s="108">
        <f>I$9*'9. Student Success Data'!I68</f>
        <v>571120</v>
      </c>
      <c r="J68" s="108">
        <f t="shared" si="1"/>
        <v>3327940</v>
      </c>
      <c r="K68" s="124"/>
      <c r="L68" s="108">
        <f>L$9*'9. Student Success Data'!K68</f>
        <v>204295.5</v>
      </c>
      <c r="M68" s="108">
        <f>M$9*'9. Student Success Data'!L68</f>
        <v>69930</v>
      </c>
      <c r="N68" s="108">
        <f>N$9*'9. Student Success Data'!M68</f>
        <v>81252</v>
      </c>
      <c r="O68" s="108">
        <f>O$9*'9. Student Success Data'!N68</f>
        <v>168165</v>
      </c>
      <c r="P68" s="108">
        <f>P$9*'9. Student Success Data'!O68</f>
        <v>75924</v>
      </c>
      <c r="Q68" s="108">
        <f>Q$9*'9. Student Success Data'!P68</f>
        <v>18981</v>
      </c>
      <c r="R68" s="108">
        <f>R$9*'9. Student Success Data'!Q68</f>
        <v>88411.5</v>
      </c>
      <c r="S68" s="108">
        <f t="shared" si="2"/>
        <v>706959</v>
      </c>
      <c r="T68" s="124"/>
      <c r="U68" s="108">
        <f>U$9*'9. Student Success Data'!S68</f>
        <v>163836</v>
      </c>
      <c r="V68" s="108">
        <f>V$9*'9. Student Success Data'!T68</f>
        <v>59496</v>
      </c>
      <c r="W68" s="108">
        <f>W$9*'9. Student Success Data'!U68</f>
        <v>68820</v>
      </c>
      <c r="X68" s="108">
        <f>X$9*'9. Student Success Data'!V68</f>
        <v>140082</v>
      </c>
      <c r="Y68" s="108">
        <f>Y$9*'9. Student Success Data'!W68</f>
        <v>67432.5</v>
      </c>
      <c r="Z68" s="108">
        <f>Z$9*'9. Student Success Data'!X68</f>
        <v>14652</v>
      </c>
      <c r="AA68" s="108">
        <f>AA$9*'9. Student Success Data'!Y68</f>
        <v>87801</v>
      </c>
      <c r="AB68" s="108">
        <f t="shared" si="3"/>
        <v>602119.5</v>
      </c>
      <c r="AC68" s="15"/>
      <c r="AD68" s="108">
        <f t="shared" si="4"/>
        <v>4637018.5</v>
      </c>
    </row>
    <row r="69" spans="1:30">
      <c r="A69" s="74" t="s">
        <v>87</v>
      </c>
      <c r="B69" s="124"/>
      <c r="C69" s="108">
        <f>C$9*'9. Student Success Data'!C69</f>
        <v>2645280</v>
      </c>
      <c r="D69" s="108">
        <f>D$9*'9. Student Success Data'!D69</f>
        <v>1274240</v>
      </c>
      <c r="E69" s="108">
        <f>E$9*'9. Student Success Data'!E69</f>
        <v>162800</v>
      </c>
      <c r="F69" s="108">
        <f>F$9*'9. Student Success Data'!F69</f>
        <v>1169960</v>
      </c>
      <c r="G69" s="108">
        <f>G$9*'9. Student Success Data'!G69</f>
        <v>1341120</v>
      </c>
      <c r="H69" s="108">
        <f>H$9*'9. Student Success Data'!H69</f>
        <v>579920</v>
      </c>
      <c r="I69" s="108">
        <f>I$9*'9. Student Success Data'!I69</f>
        <v>891880</v>
      </c>
      <c r="J69" s="108">
        <f t="shared" si="1"/>
        <v>8065200</v>
      </c>
      <c r="K69" s="124"/>
      <c r="L69" s="108">
        <f>L$9*'9. Student Success Data'!K69</f>
        <v>484015.5</v>
      </c>
      <c r="M69" s="108">
        <f>M$9*'9. Student Success Data'!L69</f>
        <v>233766</v>
      </c>
      <c r="N69" s="108">
        <f>N$9*'9. Student Success Data'!M69</f>
        <v>33966</v>
      </c>
      <c r="O69" s="108">
        <f>O$9*'9. Student Success Data'!N69</f>
        <v>190309.5</v>
      </c>
      <c r="P69" s="108">
        <f>P$9*'9. Student Success Data'!O69</f>
        <v>164835</v>
      </c>
      <c r="Q69" s="108">
        <f>Q$9*'9. Student Success Data'!P69</f>
        <v>63936</v>
      </c>
      <c r="R69" s="108">
        <f>R$9*'9. Student Success Data'!Q69</f>
        <v>97402.5</v>
      </c>
      <c r="S69" s="108">
        <f t="shared" si="2"/>
        <v>1268230.5</v>
      </c>
      <c r="T69" s="124"/>
      <c r="U69" s="108">
        <f>U$9*'9. Student Success Data'!S69</f>
        <v>445221</v>
      </c>
      <c r="V69" s="108">
        <f>V$9*'9. Student Success Data'!T69</f>
        <v>210456</v>
      </c>
      <c r="W69" s="108">
        <f>W$9*'9. Student Success Data'!U69</f>
        <v>29970</v>
      </c>
      <c r="X69" s="108">
        <f>X$9*'9. Student Success Data'!V69</f>
        <v>181707</v>
      </c>
      <c r="Y69" s="108">
        <f>Y$9*'9. Student Success Data'!W69</f>
        <v>181152</v>
      </c>
      <c r="Z69" s="108">
        <f>Z$9*'9. Student Success Data'!X69</f>
        <v>69042</v>
      </c>
      <c r="AA69" s="108">
        <f>AA$9*'9. Student Success Data'!Y69</f>
        <v>112221</v>
      </c>
      <c r="AB69" s="108">
        <f t="shared" si="3"/>
        <v>1229769</v>
      </c>
      <c r="AC69" s="15"/>
      <c r="AD69" s="108">
        <f t="shared" si="4"/>
        <v>10563199.5</v>
      </c>
    </row>
    <row r="70" spans="1:30">
      <c r="A70" s="74" t="s">
        <v>88</v>
      </c>
      <c r="B70" s="124"/>
      <c r="C70" s="108">
        <f>C$9*'9. Student Success Data'!C70</f>
        <v>294360</v>
      </c>
      <c r="D70" s="108">
        <f>D$9*'9. Student Success Data'!D70</f>
        <v>24640</v>
      </c>
      <c r="E70" s="108">
        <f>E$9*'9. Student Success Data'!E70</f>
        <v>50160</v>
      </c>
      <c r="F70" s="108">
        <f>F$9*'9. Student Success Data'!F70</f>
        <v>191400</v>
      </c>
      <c r="G70" s="108">
        <f>G$9*'9. Student Success Data'!G70</f>
        <v>127380</v>
      </c>
      <c r="H70" s="108">
        <f>H$9*'9. Student Success Data'!H70</f>
        <v>51920</v>
      </c>
      <c r="I70" s="108">
        <f>I$9*'9. Student Success Data'!I70</f>
        <v>461120</v>
      </c>
      <c r="J70" s="108">
        <f t="shared" si="1"/>
        <v>1200980</v>
      </c>
      <c r="K70" s="124"/>
      <c r="L70" s="108">
        <f>L$9*'9. Student Success Data'!K70</f>
        <v>68931</v>
      </c>
      <c r="M70" s="108">
        <f>M$9*'9. Student Success Data'!L70</f>
        <v>7992</v>
      </c>
      <c r="N70" s="108">
        <f>N$9*'9. Student Success Data'!M70</f>
        <v>13653</v>
      </c>
      <c r="O70" s="108">
        <f>O$9*'9. Student Success Data'!N70</f>
        <v>33799.5</v>
      </c>
      <c r="P70" s="108">
        <f>P$9*'9. Student Success Data'!O70</f>
        <v>21228.75</v>
      </c>
      <c r="Q70" s="108">
        <f>Q$9*'9. Student Success Data'!P70</f>
        <v>10323</v>
      </c>
      <c r="R70" s="108">
        <f>R$9*'9. Student Success Data'!Q70</f>
        <v>22644</v>
      </c>
      <c r="S70" s="108">
        <f t="shared" si="2"/>
        <v>178571.25</v>
      </c>
      <c r="T70" s="124"/>
      <c r="U70" s="108">
        <f>U$9*'9. Student Success Data'!S70</f>
        <v>48951</v>
      </c>
      <c r="V70" s="108">
        <f>V$9*'9. Student Success Data'!T70</f>
        <v>5328</v>
      </c>
      <c r="W70" s="108">
        <f>W$9*'9. Student Success Data'!U70</f>
        <v>8880</v>
      </c>
      <c r="X70" s="108">
        <f>X$9*'9. Student Success Data'!V70</f>
        <v>27306</v>
      </c>
      <c r="Y70" s="108">
        <f>Y$9*'9. Student Success Data'!W70</f>
        <v>15817.5</v>
      </c>
      <c r="Z70" s="108">
        <f>Z$9*'9. Student Success Data'!X70</f>
        <v>7104</v>
      </c>
      <c r="AA70" s="108">
        <f>AA$9*'9. Student Success Data'!Y70</f>
        <v>23421</v>
      </c>
      <c r="AB70" s="108">
        <f t="shared" si="3"/>
        <v>136807.5</v>
      </c>
      <c r="AC70" s="15"/>
      <c r="AD70" s="108">
        <f t="shared" si="4"/>
        <v>1516358.75</v>
      </c>
    </row>
    <row r="71" spans="1:30">
      <c r="A71" s="74" t="s">
        <v>89</v>
      </c>
      <c r="B71" s="124"/>
      <c r="C71" s="108">
        <f>C$9*'9. Student Success Data'!C71</f>
        <v>1520640</v>
      </c>
      <c r="D71" s="108">
        <f>D$9*'9. Student Success Data'!D71</f>
        <v>330880</v>
      </c>
      <c r="E71" s="108">
        <f>E$9*'9. Student Success Data'!E71</f>
        <v>128480</v>
      </c>
      <c r="F71" s="108">
        <f>F$9*'9. Student Success Data'!F71</f>
        <v>528440</v>
      </c>
      <c r="G71" s="108">
        <f>G$9*'9. Student Success Data'!G71</f>
        <v>677160</v>
      </c>
      <c r="H71" s="108">
        <f>H$9*'9. Student Success Data'!H71</f>
        <v>193600</v>
      </c>
      <c r="I71" s="108">
        <f>I$9*'9. Student Success Data'!I71</f>
        <v>607640</v>
      </c>
      <c r="J71" s="108">
        <f t="shared" si="1"/>
        <v>3986840</v>
      </c>
      <c r="K71" s="124"/>
      <c r="L71" s="108">
        <f>L$9*'9. Student Success Data'!K71</f>
        <v>273726</v>
      </c>
      <c r="M71" s="108">
        <f>M$9*'9. Student Success Data'!L71</f>
        <v>55944</v>
      </c>
      <c r="N71" s="108">
        <f>N$9*'9. Student Success Data'!M71</f>
        <v>20646</v>
      </c>
      <c r="O71" s="108">
        <f>O$9*'9. Student Success Data'!N71</f>
        <v>80253</v>
      </c>
      <c r="P71" s="108">
        <f>P$9*'9. Student Success Data'!O71</f>
        <v>82417.5</v>
      </c>
      <c r="Q71" s="108">
        <f>Q$9*'9. Student Success Data'!P71</f>
        <v>21978</v>
      </c>
      <c r="R71" s="108">
        <f>R$9*'9. Student Success Data'!Q71</f>
        <v>59274</v>
      </c>
      <c r="S71" s="108">
        <f t="shared" si="2"/>
        <v>594238.5</v>
      </c>
      <c r="T71" s="124"/>
      <c r="U71" s="108">
        <f>U$9*'9. Student Success Data'!S71</f>
        <v>290709</v>
      </c>
      <c r="V71" s="108">
        <f>V$9*'9. Student Success Data'!T71</f>
        <v>62604</v>
      </c>
      <c r="W71" s="108">
        <f>W$9*'9. Student Success Data'!U71</f>
        <v>20424</v>
      </c>
      <c r="X71" s="108">
        <f>X$9*'9. Student Success Data'!V71</f>
        <v>89022</v>
      </c>
      <c r="Y71" s="108">
        <f>Y$9*'9. Student Success Data'!W71</f>
        <v>106060.5</v>
      </c>
      <c r="Z71" s="108">
        <f>Z$9*'9. Student Success Data'!X71</f>
        <v>25308</v>
      </c>
      <c r="AA71" s="108">
        <f>AA$9*'9. Student Success Data'!Y71</f>
        <v>76479</v>
      </c>
      <c r="AB71" s="108">
        <f t="shared" si="3"/>
        <v>670606.5</v>
      </c>
      <c r="AC71" s="15"/>
      <c r="AD71" s="108">
        <f t="shared" si="4"/>
        <v>5251685</v>
      </c>
    </row>
    <row r="72" spans="1:30">
      <c r="A72" s="74" t="s">
        <v>90</v>
      </c>
      <c r="B72" s="124"/>
      <c r="C72" s="108">
        <f>C$9*'9. Student Success Data'!C72</f>
        <v>2009040</v>
      </c>
      <c r="D72" s="108">
        <f>D$9*'9. Student Success Data'!D72</f>
        <v>1107040</v>
      </c>
      <c r="E72" s="108">
        <f>E$9*'9. Student Success Data'!E72</f>
        <v>504240</v>
      </c>
      <c r="F72" s="108">
        <f>F$9*'9. Student Success Data'!F72</f>
        <v>1261920</v>
      </c>
      <c r="G72" s="108">
        <f>G$9*'9. Student Success Data'!G72</f>
        <v>1256640</v>
      </c>
      <c r="H72" s="108">
        <f>H$9*'9. Student Success Data'!H72</f>
        <v>190080</v>
      </c>
      <c r="I72" s="108">
        <f>I$9*'9. Student Success Data'!I72</f>
        <v>1597200</v>
      </c>
      <c r="J72" s="108">
        <f t="shared" si="1"/>
        <v>7926160</v>
      </c>
      <c r="K72" s="124"/>
      <c r="L72" s="108">
        <f>L$9*'9. Student Success Data'!K72</f>
        <v>336163.5</v>
      </c>
      <c r="M72" s="108">
        <f>M$9*'9. Student Success Data'!L72</f>
        <v>165834</v>
      </c>
      <c r="N72" s="108">
        <f>N$9*'9. Student Success Data'!M72</f>
        <v>60606</v>
      </c>
      <c r="O72" s="108">
        <f>O$9*'9. Student Success Data'!N72</f>
        <v>157342.5</v>
      </c>
      <c r="P72" s="108">
        <f>P$9*'9. Student Success Data'!O72</f>
        <v>135614.25</v>
      </c>
      <c r="Q72" s="108">
        <f>Q$9*'9. Student Success Data'!P72</f>
        <v>11655</v>
      </c>
      <c r="R72" s="108">
        <f>R$9*'9. Student Success Data'!Q72</f>
        <v>88411.5</v>
      </c>
      <c r="S72" s="108">
        <f t="shared" si="2"/>
        <v>955626.75</v>
      </c>
      <c r="T72" s="124"/>
      <c r="U72" s="108">
        <f>U$9*'9. Student Success Data'!S72</f>
        <v>361305</v>
      </c>
      <c r="V72" s="108">
        <f>V$9*'9. Student Success Data'!T72</f>
        <v>180264</v>
      </c>
      <c r="W72" s="108">
        <f>W$9*'9. Student Success Data'!U72</f>
        <v>71928</v>
      </c>
      <c r="X72" s="108">
        <f>X$9*'9. Student Success Data'!V72</f>
        <v>189921</v>
      </c>
      <c r="Y72" s="108">
        <f>Y$9*'9. Student Success Data'!W72</f>
        <v>162670.5</v>
      </c>
      <c r="Z72" s="108">
        <f>Z$9*'9. Student Success Data'!X72</f>
        <v>20202</v>
      </c>
      <c r="AA72" s="108">
        <f>AA$9*'9. Student Success Data'!Y72</f>
        <v>143856</v>
      </c>
      <c r="AB72" s="108">
        <f t="shared" si="3"/>
        <v>1130146.5</v>
      </c>
      <c r="AC72" s="15"/>
      <c r="AD72" s="108">
        <f t="shared" si="4"/>
        <v>10011933.25</v>
      </c>
    </row>
    <row r="73" spans="1:30">
      <c r="A73" s="74" t="s">
        <v>91</v>
      </c>
      <c r="B73" s="124"/>
      <c r="C73" s="108">
        <f>C$9*'9. Student Success Data'!C73</f>
        <v>2651880</v>
      </c>
      <c r="D73" s="108">
        <f>D$9*'9. Student Success Data'!D73</f>
        <v>1904320</v>
      </c>
      <c r="E73" s="108">
        <f>E$9*'9. Student Success Data'!E73</f>
        <v>3113440</v>
      </c>
      <c r="F73" s="108">
        <f>F$9*'9. Student Success Data'!F73</f>
        <v>1976040</v>
      </c>
      <c r="G73" s="108">
        <f>G$9*'9. Student Success Data'!G73</f>
        <v>3131040</v>
      </c>
      <c r="H73" s="108">
        <f>H$9*'9. Student Success Data'!H73</f>
        <v>649440</v>
      </c>
      <c r="I73" s="108">
        <f>I$9*'9. Student Success Data'!I73</f>
        <v>1311640</v>
      </c>
      <c r="J73" s="108">
        <f t="shared" si="1"/>
        <v>14737800</v>
      </c>
      <c r="K73" s="124"/>
      <c r="L73" s="108">
        <f>L$9*'9. Student Success Data'!K73</f>
        <v>368631</v>
      </c>
      <c r="M73" s="108">
        <f>M$9*'9. Student Success Data'!L73</f>
        <v>247086</v>
      </c>
      <c r="N73" s="108">
        <f>N$9*'9. Student Success Data'!M73</f>
        <v>394272</v>
      </c>
      <c r="O73" s="108">
        <f>O$9*'9. Student Success Data'!N73</f>
        <v>197802</v>
      </c>
      <c r="P73" s="108">
        <f>P$9*'9. Student Success Data'!O73</f>
        <v>303945.75</v>
      </c>
      <c r="Q73" s="108">
        <f>Q$9*'9. Student Success Data'!P73</f>
        <v>52281</v>
      </c>
      <c r="R73" s="108">
        <f>R$9*'9. Student Success Data'!Q73</f>
        <v>48951</v>
      </c>
      <c r="S73" s="108">
        <f t="shared" si="2"/>
        <v>1612968.75</v>
      </c>
      <c r="T73" s="124"/>
      <c r="U73" s="108">
        <f>U$9*'9. Student Success Data'!S73</f>
        <v>373293</v>
      </c>
      <c r="V73" s="108">
        <f>V$9*'9. Student Success Data'!T73</f>
        <v>261516</v>
      </c>
      <c r="W73" s="108">
        <f>W$9*'9. Student Success Data'!U73</f>
        <v>413808</v>
      </c>
      <c r="X73" s="108">
        <f>X$9*'9. Student Success Data'!V73</f>
        <v>250194</v>
      </c>
      <c r="Y73" s="108">
        <f>Y$9*'9. Student Success Data'!W73</f>
        <v>360805.5</v>
      </c>
      <c r="Z73" s="108">
        <f>Z$9*'9. Student Success Data'!X73</f>
        <v>57498</v>
      </c>
      <c r="AA73" s="108">
        <f>AA$9*'9. Student Success Data'!Y73</f>
        <v>93351</v>
      </c>
      <c r="AB73" s="108">
        <f t="shared" si="3"/>
        <v>1810465.5</v>
      </c>
      <c r="AC73" s="15"/>
      <c r="AD73" s="108">
        <f t="shared" si="4"/>
        <v>18161234.25</v>
      </c>
    </row>
    <row r="74" spans="1:30">
      <c r="A74" s="74" t="s">
        <v>92</v>
      </c>
      <c r="B74" s="124"/>
      <c r="C74" s="108">
        <f>C$9*'9. Student Success Data'!C74</f>
        <v>1376760</v>
      </c>
      <c r="D74" s="108">
        <f>D$9*'9. Student Success Data'!D74</f>
        <v>1149280</v>
      </c>
      <c r="E74" s="108">
        <f>E$9*'9. Student Success Data'!E74</f>
        <v>572880</v>
      </c>
      <c r="F74" s="108">
        <f>F$9*'9. Student Success Data'!F74</f>
        <v>949960</v>
      </c>
      <c r="G74" s="108">
        <f>G$9*'9. Student Success Data'!G74</f>
        <v>1061280</v>
      </c>
      <c r="H74" s="108">
        <f>H$9*'9. Student Success Data'!H74</f>
        <v>179520</v>
      </c>
      <c r="I74" s="108">
        <f>I$9*'9. Student Success Data'!I74</f>
        <v>769120</v>
      </c>
      <c r="J74" s="108">
        <f t="shared" si="1"/>
        <v>6058800</v>
      </c>
      <c r="K74" s="124"/>
      <c r="L74" s="108">
        <f>L$9*'9. Student Success Data'!K74</f>
        <v>319680</v>
      </c>
      <c r="M74" s="108">
        <f>M$9*'9. Student Success Data'!L74</f>
        <v>269730</v>
      </c>
      <c r="N74" s="108">
        <f>N$9*'9. Student Success Data'!M74</f>
        <v>142191</v>
      </c>
      <c r="O74" s="108">
        <f>O$9*'9. Student Success Data'!N74</f>
        <v>196969.5</v>
      </c>
      <c r="P74" s="108">
        <f>P$9*'9. Student Success Data'!O74</f>
        <v>187562.25</v>
      </c>
      <c r="Q74" s="108">
        <f>Q$9*'9. Student Success Data'!P74</f>
        <v>28638</v>
      </c>
      <c r="R74" s="108">
        <f>R$9*'9. Student Success Data'!Q74</f>
        <v>75258</v>
      </c>
      <c r="S74" s="108">
        <f t="shared" si="2"/>
        <v>1220028.75</v>
      </c>
      <c r="T74" s="124"/>
      <c r="U74" s="108">
        <f>U$9*'9. Student Success Data'!S74</f>
        <v>294039</v>
      </c>
      <c r="V74" s="108">
        <f>V$9*'9. Student Success Data'!T74</f>
        <v>236208</v>
      </c>
      <c r="W74" s="108">
        <f>W$9*'9. Student Success Data'!U74</f>
        <v>123210</v>
      </c>
      <c r="X74" s="108">
        <f>X$9*'9. Student Success Data'!V74</f>
        <v>189366</v>
      </c>
      <c r="Y74" s="108">
        <f>Y$9*'9. Student Success Data'!W74</f>
        <v>199134</v>
      </c>
      <c r="Z74" s="108">
        <f>Z$9*'9. Student Success Data'!X74</f>
        <v>26640</v>
      </c>
      <c r="AA74" s="108">
        <f>AA$9*'9. Student Success Data'!Y74</f>
        <v>101121</v>
      </c>
      <c r="AB74" s="108">
        <f t="shared" si="3"/>
        <v>1169718</v>
      </c>
      <c r="AC74" s="15"/>
      <c r="AD74" s="108">
        <f t="shared" si="4"/>
        <v>8448546.75</v>
      </c>
    </row>
    <row r="75" spans="1:30">
      <c r="A75" s="74" t="s">
        <v>93</v>
      </c>
      <c r="B75" s="124"/>
      <c r="C75" s="108">
        <f>C$9*'9. Student Success Data'!C75</f>
        <v>1721280</v>
      </c>
      <c r="D75" s="108">
        <f>D$9*'9. Student Success Data'!D75</f>
        <v>2479840</v>
      </c>
      <c r="E75" s="108">
        <f>E$9*'9. Student Success Data'!E75</f>
        <v>594000</v>
      </c>
      <c r="F75" s="108">
        <f>F$9*'9. Student Success Data'!F75</f>
        <v>2450360</v>
      </c>
      <c r="G75" s="108">
        <f>G$9*'9. Student Success Data'!G75</f>
        <v>2518560</v>
      </c>
      <c r="H75" s="108">
        <f>H$9*'9. Student Success Data'!H75</f>
        <v>495440</v>
      </c>
      <c r="I75" s="108">
        <f>I$9*'9. Student Success Data'!I75</f>
        <v>2522520</v>
      </c>
      <c r="J75" s="108">
        <f t="shared" si="1"/>
        <v>12782000</v>
      </c>
      <c r="K75" s="124"/>
      <c r="L75" s="108">
        <f>L$9*'9. Student Success Data'!K75</f>
        <v>431568</v>
      </c>
      <c r="M75" s="108">
        <f>M$9*'9. Student Success Data'!L75</f>
        <v>586746</v>
      </c>
      <c r="N75" s="108">
        <f>N$9*'9. Student Success Data'!M75</f>
        <v>158508</v>
      </c>
      <c r="O75" s="108">
        <f>O$9*'9. Student Success Data'!N75</f>
        <v>572593.5</v>
      </c>
      <c r="P75" s="108">
        <f>P$9*'9. Student Success Data'!O75</f>
        <v>496253.25</v>
      </c>
      <c r="Q75" s="108">
        <f>Q$9*'9. Student Success Data'!P75</f>
        <v>68265</v>
      </c>
      <c r="R75" s="108">
        <f>R$9*'9. Student Success Data'!Q75</f>
        <v>331501.5</v>
      </c>
      <c r="S75" s="108">
        <f t="shared" si="2"/>
        <v>2645435.25</v>
      </c>
      <c r="T75" s="124"/>
      <c r="U75" s="108">
        <f>U$9*'9. Student Success Data'!S75</f>
        <v>367965</v>
      </c>
      <c r="V75" s="108">
        <f>V$9*'9. Student Success Data'!T75</f>
        <v>504384</v>
      </c>
      <c r="W75" s="108">
        <f>W$9*'9. Student Success Data'!U75</f>
        <v>134754</v>
      </c>
      <c r="X75" s="108">
        <f>X$9*'9. Student Success Data'!V75</f>
        <v>499500</v>
      </c>
      <c r="Y75" s="108">
        <f>Y$9*'9. Student Success Data'!W75</f>
        <v>462703.5</v>
      </c>
      <c r="Z75" s="108">
        <f>Z$9*'9. Student Success Data'!X75</f>
        <v>69486</v>
      </c>
      <c r="AA75" s="108">
        <f>AA$9*'9. Student Success Data'!Y75</f>
        <v>413364</v>
      </c>
      <c r="AB75" s="108">
        <f t="shared" si="3"/>
        <v>2452156.5</v>
      </c>
      <c r="AC75" s="15"/>
      <c r="AD75" s="108">
        <f t="shared" ref="AD75:AD82" si="5">SUM(C75:I75,L75:R75,U75:AA75)</f>
        <v>17879591.75</v>
      </c>
    </row>
    <row r="76" spans="1:30">
      <c r="A76" s="74" t="s">
        <v>94</v>
      </c>
      <c r="B76" s="124"/>
      <c r="C76" s="108">
        <f>C$9*'9. Student Success Data'!C76</f>
        <v>4643760</v>
      </c>
      <c r="D76" s="108">
        <f>D$9*'9. Student Success Data'!D76</f>
        <v>3292960</v>
      </c>
      <c r="E76" s="108">
        <f>E$9*'9. Student Success Data'!E76</f>
        <v>1886720</v>
      </c>
      <c r="F76" s="108">
        <f>F$9*'9. Student Success Data'!F76</f>
        <v>1684320</v>
      </c>
      <c r="G76" s="108">
        <f>G$9*'9. Student Success Data'!G76</f>
        <v>2929740</v>
      </c>
      <c r="H76" s="108">
        <f>H$9*'9. Student Success Data'!H76</f>
        <v>742720</v>
      </c>
      <c r="I76" s="108">
        <f>I$9*'9. Student Success Data'!I76</f>
        <v>1217040</v>
      </c>
      <c r="J76" s="108">
        <f t="shared" ref="J76:J82" si="6">SUM(C76:I76)</f>
        <v>16397260</v>
      </c>
      <c r="K76" s="124"/>
      <c r="L76" s="108">
        <f>L$9*'9. Student Success Data'!K76</f>
        <v>874125</v>
      </c>
      <c r="M76" s="108">
        <f>M$9*'9. Student Success Data'!L76</f>
        <v>583416</v>
      </c>
      <c r="N76" s="108">
        <f>N$9*'9. Student Success Data'!M76</f>
        <v>411588</v>
      </c>
      <c r="O76" s="108">
        <f>O$9*'9. Student Success Data'!N76</f>
        <v>286713</v>
      </c>
      <c r="P76" s="108">
        <f>P$9*'9. Student Success Data'!O76</f>
        <v>379120.5</v>
      </c>
      <c r="Q76" s="108">
        <f>Q$9*'9. Student Success Data'!P76</f>
        <v>90909</v>
      </c>
      <c r="R76" s="108">
        <f>R$9*'9. Student Success Data'!Q76</f>
        <v>110556</v>
      </c>
      <c r="S76" s="108">
        <f t="shared" ref="S76:S82" si="7">SUM(L76:R76)</f>
        <v>2736427.5</v>
      </c>
      <c r="T76" s="124"/>
      <c r="U76" s="108">
        <f>U$9*'9. Student Success Data'!S76</f>
        <v>839160</v>
      </c>
      <c r="V76" s="108">
        <f>V$9*'9. Student Success Data'!T76</f>
        <v>547008</v>
      </c>
      <c r="W76" s="108">
        <f>W$9*'9. Student Success Data'!U76</f>
        <v>377844</v>
      </c>
      <c r="X76" s="108">
        <f>X$9*'9. Student Success Data'!V76</f>
        <v>291264</v>
      </c>
      <c r="Y76" s="108">
        <f>Y$9*'9. Student Success Data'!W76</f>
        <v>408924</v>
      </c>
      <c r="Z76" s="108">
        <f>Z$9*'9. Student Success Data'!X76</f>
        <v>89910</v>
      </c>
      <c r="AA76" s="108">
        <f>AA$9*'9. Student Success Data'!Y76</f>
        <v>165945</v>
      </c>
      <c r="AB76" s="108">
        <f t="shared" ref="AB76:AB82" si="8">SUM(U76:AA76)</f>
        <v>2720055</v>
      </c>
      <c r="AC76" s="15"/>
      <c r="AD76" s="108">
        <f t="shared" si="5"/>
        <v>21853742.5</v>
      </c>
    </row>
    <row r="77" spans="1:30">
      <c r="A77" s="74" t="s">
        <v>95</v>
      </c>
      <c r="B77" s="124"/>
      <c r="C77" s="108">
        <f>C$9*'9. Student Success Data'!C77</f>
        <v>1277760</v>
      </c>
      <c r="D77" s="108">
        <f>D$9*'9. Student Success Data'!D77</f>
        <v>193600</v>
      </c>
      <c r="E77" s="108">
        <f>E$9*'9. Student Success Data'!E77</f>
        <v>181280</v>
      </c>
      <c r="F77" s="108">
        <f>F$9*'9. Student Success Data'!F77</f>
        <v>842600</v>
      </c>
      <c r="G77" s="108">
        <f>G$9*'9. Student Success Data'!G77</f>
        <v>509520</v>
      </c>
      <c r="H77" s="108">
        <f>H$9*'9. Student Success Data'!H77</f>
        <v>95920</v>
      </c>
      <c r="I77" s="108">
        <f>I$9*'9. Student Success Data'!I77</f>
        <v>564520</v>
      </c>
      <c r="J77" s="108">
        <f t="shared" si="6"/>
        <v>3665200</v>
      </c>
      <c r="K77" s="124"/>
      <c r="L77" s="108">
        <f>L$9*'9. Student Success Data'!K77</f>
        <v>350649</v>
      </c>
      <c r="M77" s="108">
        <f>M$9*'9. Student Success Data'!L77</f>
        <v>54612</v>
      </c>
      <c r="N77" s="108">
        <f>N$9*'9. Student Success Data'!M77</f>
        <v>50616</v>
      </c>
      <c r="O77" s="108">
        <f>O$9*'9. Student Success Data'!N77</f>
        <v>215118</v>
      </c>
      <c r="P77" s="108">
        <f>P$9*'9. Student Success Data'!O77</f>
        <v>110639.25</v>
      </c>
      <c r="Q77" s="108">
        <f>Q$9*'9. Student Success Data'!P77</f>
        <v>17982</v>
      </c>
      <c r="R77" s="108">
        <f>R$9*'9. Student Success Data'!Q77</f>
        <v>101898</v>
      </c>
      <c r="S77" s="108">
        <f t="shared" si="7"/>
        <v>901514.25</v>
      </c>
      <c r="T77" s="124"/>
      <c r="U77" s="108">
        <f>U$9*'9. Student Success Data'!S77</f>
        <v>282717</v>
      </c>
      <c r="V77" s="108">
        <f>V$9*'9. Student Success Data'!T77</f>
        <v>43068</v>
      </c>
      <c r="W77" s="108">
        <f>W$9*'9. Student Success Data'!U77</f>
        <v>40626</v>
      </c>
      <c r="X77" s="108">
        <f>X$9*'9. Student Success Data'!V77</f>
        <v>179265</v>
      </c>
      <c r="Y77" s="108">
        <f>Y$9*'9. Student Success Data'!W77</f>
        <v>95238</v>
      </c>
      <c r="Z77" s="108">
        <f>Z$9*'9. Student Success Data'!X77</f>
        <v>17316</v>
      </c>
      <c r="AA77" s="108">
        <f>AA$9*'9. Student Success Data'!Y77</f>
        <v>98790</v>
      </c>
      <c r="AB77" s="108">
        <f t="shared" si="8"/>
        <v>757020</v>
      </c>
      <c r="AC77" s="15"/>
      <c r="AD77" s="108">
        <f t="shared" si="5"/>
        <v>5323734.25</v>
      </c>
    </row>
    <row r="78" spans="1:30">
      <c r="A78" s="74" t="s">
        <v>96</v>
      </c>
      <c r="B78" s="124"/>
      <c r="C78" s="108">
        <f>C$9*'9. Student Success Data'!C78</f>
        <v>1005840</v>
      </c>
      <c r="D78" s="108">
        <f>D$9*'9. Student Success Data'!D78</f>
        <v>211200</v>
      </c>
      <c r="E78" s="108">
        <f>E$9*'9. Student Success Data'!E78</f>
        <v>243760</v>
      </c>
      <c r="F78" s="108">
        <f>F$9*'9. Student Success Data'!F78</f>
        <v>432520</v>
      </c>
      <c r="G78" s="108">
        <f>G$9*'9. Student Success Data'!G78</f>
        <v>467280</v>
      </c>
      <c r="H78" s="108">
        <f>H$9*'9. Student Success Data'!H78</f>
        <v>117040</v>
      </c>
      <c r="I78" s="108">
        <f>I$9*'9. Student Success Data'!I78</f>
        <v>430760</v>
      </c>
      <c r="J78" s="108">
        <f t="shared" si="6"/>
        <v>2908400</v>
      </c>
      <c r="K78" s="124"/>
      <c r="L78" s="108">
        <f>L$9*'9. Student Success Data'!K78</f>
        <v>261738</v>
      </c>
      <c r="M78" s="108">
        <f>M$9*'9. Student Success Data'!L78</f>
        <v>59274</v>
      </c>
      <c r="N78" s="108">
        <f>N$9*'9. Student Success Data'!M78</f>
        <v>69264</v>
      </c>
      <c r="O78" s="108">
        <f>O$9*'9. Student Success Data'!N78</f>
        <v>110889</v>
      </c>
      <c r="P78" s="108">
        <f>P$9*'9. Student Success Data'!O78</f>
        <v>88411.5</v>
      </c>
      <c r="Q78" s="108">
        <f>Q$9*'9. Student Success Data'!P78</f>
        <v>16983</v>
      </c>
      <c r="R78" s="108">
        <f>R$9*'9. Student Success Data'!Q78</f>
        <v>72594</v>
      </c>
      <c r="S78" s="108">
        <f t="shared" si="7"/>
        <v>679153.5</v>
      </c>
      <c r="T78" s="124"/>
      <c r="U78" s="108">
        <f>U$9*'9. Student Success Data'!S78</f>
        <v>211788</v>
      </c>
      <c r="V78" s="108">
        <f>V$9*'9. Student Success Data'!T78</f>
        <v>48840</v>
      </c>
      <c r="W78" s="108">
        <f>W$9*'9. Student Success Data'!U78</f>
        <v>55722</v>
      </c>
      <c r="X78" s="108">
        <f>X$9*'9. Student Success Data'!V78</f>
        <v>92241</v>
      </c>
      <c r="Y78" s="108">
        <f>Y$9*'9. Student Success Data'!W78</f>
        <v>78421.5</v>
      </c>
      <c r="Z78" s="108">
        <f>Z$9*'9. Student Success Data'!X78</f>
        <v>15540</v>
      </c>
      <c r="AA78" s="108">
        <f>AA$9*'9. Student Success Data'!Y78</f>
        <v>68376</v>
      </c>
      <c r="AB78" s="108">
        <f t="shared" si="8"/>
        <v>570928.5</v>
      </c>
      <c r="AC78" s="15"/>
      <c r="AD78" s="108">
        <f t="shared" si="5"/>
        <v>4158482</v>
      </c>
    </row>
    <row r="79" spans="1:30">
      <c r="A79" s="74" t="s">
        <v>29</v>
      </c>
      <c r="B79" s="124"/>
      <c r="C79" s="108">
        <f>C$9*'9. Student Success Data'!C79</f>
        <v>475200</v>
      </c>
      <c r="D79" s="108">
        <f>D$9*'9. Student Success Data'!D79</f>
        <v>184800</v>
      </c>
      <c r="E79" s="108">
        <f>E$9*'9. Student Success Data'!E79</f>
        <v>52800</v>
      </c>
      <c r="F79" s="108">
        <f>F$9*'9. Student Success Data'!F79</f>
        <v>133320</v>
      </c>
      <c r="G79" s="108">
        <f>G$9*'9. Student Success Data'!G79</f>
        <v>265980</v>
      </c>
      <c r="H79" s="108">
        <f>H$9*'9. Student Success Data'!H79</f>
        <v>36080</v>
      </c>
      <c r="I79" s="108">
        <f>I$9*'9. Student Success Data'!I79</f>
        <v>938960</v>
      </c>
      <c r="J79" s="108">
        <f t="shared" si="6"/>
        <v>2087140</v>
      </c>
      <c r="K79" s="124"/>
      <c r="L79" s="108">
        <f>L$9*'9. Student Success Data'!K79</f>
        <v>103896</v>
      </c>
      <c r="M79" s="108">
        <f>M$9*'9. Student Success Data'!L79</f>
        <v>44622</v>
      </c>
      <c r="N79" s="108">
        <f>N$9*'9. Student Success Data'!M79</f>
        <v>11655</v>
      </c>
      <c r="O79" s="108">
        <f>O$9*'9. Student Success Data'!N79</f>
        <v>29637</v>
      </c>
      <c r="P79" s="108">
        <f>P$9*'9. Student Success Data'!O79</f>
        <v>35464.5</v>
      </c>
      <c r="Q79" s="108">
        <f>Q$9*'9. Student Success Data'!P79</f>
        <v>4329</v>
      </c>
      <c r="R79" s="108">
        <f>R$9*'9. Student Success Data'!Q79</f>
        <v>31468.5</v>
      </c>
      <c r="S79" s="108">
        <f t="shared" si="7"/>
        <v>261072</v>
      </c>
      <c r="T79" s="124"/>
      <c r="U79" s="108">
        <f>U$9*'9. Student Success Data'!S79</f>
        <v>90576</v>
      </c>
      <c r="V79" s="108">
        <f>V$9*'9. Student Success Data'!T79</f>
        <v>35964</v>
      </c>
      <c r="W79" s="108">
        <f>W$9*'9. Student Success Data'!U79</f>
        <v>10212</v>
      </c>
      <c r="X79" s="108">
        <f>X$9*'9. Student Success Data'!V79</f>
        <v>28194</v>
      </c>
      <c r="Y79" s="108">
        <f>Y$9*'9. Student Success Data'!W79</f>
        <v>37296</v>
      </c>
      <c r="Z79" s="108">
        <f>Z$9*'9. Student Success Data'!X79</f>
        <v>5328</v>
      </c>
      <c r="AA79" s="108">
        <f>AA$9*'9. Student Success Data'!Y79</f>
        <v>36408</v>
      </c>
      <c r="AB79" s="108">
        <f t="shared" si="8"/>
        <v>243978</v>
      </c>
      <c r="AC79" s="15"/>
      <c r="AD79" s="108">
        <f t="shared" si="5"/>
        <v>2592190</v>
      </c>
    </row>
    <row r="80" spans="1:30">
      <c r="A80" s="74" t="s">
        <v>97</v>
      </c>
      <c r="B80" s="124"/>
      <c r="C80" s="108">
        <f>C$9*'9. Student Success Data'!C80</f>
        <v>813120</v>
      </c>
      <c r="D80" s="108">
        <f>D$9*'9. Student Success Data'!D80</f>
        <v>936320</v>
      </c>
      <c r="E80" s="108">
        <f>E$9*'9. Student Success Data'!E80</f>
        <v>249040</v>
      </c>
      <c r="F80" s="108">
        <f>F$9*'9. Student Success Data'!F80</f>
        <v>840840</v>
      </c>
      <c r="G80" s="108">
        <f>G$9*'9. Student Success Data'!G80</f>
        <v>1738440</v>
      </c>
      <c r="H80" s="108">
        <f>H$9*'9. Student Success Data'!H80</f>
        <v>226160</v>
      </c>
      <c r="I80" s="108">
        <f>I$9*'9. Student Success Data'!I80</f>
        <v>872960</v>
      </c>
      <c r="J80" s="108">
        <f t="shared" si="6"/>
        <v>5676880</v>
      </c>
      <c r="K80" s="124"/>
      <c r="L80" s="108">
        <f>L$9*'9. Student Success Data'!K80</f>
        <v>141358.5</v>
      </c>
      <c r="M80" s="108">
        <f>M$9*'9. Student Success Data'!L80</f>
        <v>141192</v>
      </c>
      <c r="N80" s="108">
        <f>N$9*'9. Student Success Data'!M80</f>
        <v>36630</v>
      </c>
      <c r="O80" s="108">
        <f>O$9*'9. Student Success Data'!N80</f>
        <v>95071.5</v>
      </c>
      <c r="P80" s="108">
        <f>P$9*'9. Student Success Data'!O80</f>
        <v>157592.25</v>
      </c>
      <c r="Q80" s="108">
        <f>Q$9*'9. Student Success Data'!P80</f>
        <v>15318</v>
      </c>
      <c r="R80" s="108">
        <f>R$9*'9. Student Success Data'!Q80</f>
        <v>38961</v>
      </c>
      <c r="S80" s="108">
        <f t="shared" si="7"/>
        <v>626123.25</v>
      </c>
      <c r="T80" s="124"/>
      <c r="U80" s="108">
        <f>U$9*'9. Student Success Data'!S80</f>
        <v>128538</v>
      </c>
      <c r="V80" s="108">
        <f>V$9*'9. Student Success Data'!T80</f>
        <v>127428</v>
      </c>
      <c r="W80" s="108">
        <f>W$9*'9. Student Success Data'!U80</f>
        <v>36408</v>
      </c>
      <c r="X80" s="108">
        <f>X$9*'9. Student Success Data'!V80</f>
        <v>97347</v>
      </c>
      <c r="Y80" s="108">
        <f>Y$9*'9. Student Success Data'!W80</f>
        <v>186313.5</v>
      </c>
      <c r="Z80" s="108">
        <f>Z$9*'9. Student Success Data'!X80</f>
        <v>15096</v>
      </c>
      <c r="AA80" s="108">
        <f>AA$9*'9. Student Success Data'!Y80</f>
        <v>57165</v>
      </c>
      <c r="AB80" s="108">
        <f t="shared" si="8"/>
        <v>648295.5</v>
      </c>
      <c r="AC80" s="15"/>
      <c r="AD80" s="108">
        <f t="shared" si="5"/>
        <v>6951298.75</v>
      </c>
    </row>
    <row r="81" spans="1:30">
      <c r="A81" s="74" t="s">
        <v>98</v>
      </c>
      <c r="B81" s="124"/>
      <c r="C81" s="108">
        <f>C$9*'9. Student Success Data'!C81</f>
        <v>1768800</v>
      </c>
      <c r="D81" s="108">
        <f>D$9*'9. Student Success Data'!D81</f>
        <v>827200</v>
      </c>
      <c r="E81" s="108">
        <f>E$9*'9. Student Success Data'!E81</f>
        <v>320320</v>
      </c>
      <c r="F81" s="108">
        <f>F$9*'9. Student Success Data'!F81</f>
        <v>1317800</v>
      </c>
      <c r="G81" s="108">
        <f>G$9*'9. Student Success Data'!G81</f>
        <v>1079100</v>
      </c>
      <c r="H81" s="108">
        <f>H$9*'9. Student Success Data'!H81</f>
        <v>56320</v>
      </c>
      <c r="I81" s="108">
        <f>I$9*'9. Student Success Data'!I81</f>
        <v>1236840</v>
      </c>
      <c r="J81" s="108">
        <f t="shared" si="6"/>
        <v>6606380</v>
      </c>
      <c r="K81" s="124"/>
      <c r="L81" s="108">
        <f>L$9*'9. Student Success Data'!K81</f>
        <v>409590</v>
      </c>
      <c r="M81" s="108">
        <f>M$9*'9. Student Success Data'!L81</f>
        <v>203796</v>
      </c>
      <c r="N81" s="108">
        <f>N$9*'9. Student Success Data'!M81</f>
        <v>80919</v>
      </c>
      <c r="O81" s="108">
        <f>O$9*'9. Student Success Data'!N81</f>
        <v>286713</v>
      </c>
      <c r="P81" s="108">
        <f>P$9*'9. Student Success Data'!O81</f>
        <v>204795</v>
      </c>
      <c r="Q81" s="108">
        <f>Q$9*'9. Student Success Data'!P81</f>
        <v>6327</v>
      </c>
      <c r="R81" s="108">
        <f>R$9*'9. Student Success Data'!Q81</f>
        <v>186313.5</v>
      </c>
      <c r="S81" s="108">
        <f t="shared" si="7"/>
        <v>1378453.5</v>
      </c>
      <c r="T81" s="124"/>
      <c r="U81" s="108">
        <f>U$9*'9. Student Success Data'!S81</f>
        <v>354978</v>
      </c>
      <c r="V81" s="108">
        <f>V$9*'9. Student Success Data'!T81</f>
        <v>170940</v>
      </c>
      <c r="W81" s="108">
        <f>W$9*'9. Student Success Data'!U81</f>
        <v>65934</v>
      </c>
      <c r="X81" s="108">
        <f>X$9*'9. Student Success Data'!V81</f>
        <v>258741</v>
      </c>
      <c r="Y81" s="108">
        <f>Y$9*'9. Student Success Data'!W81</f>
        <v>201798</v>
      </c>
      <c r="Z81" s="108">
        <f>Z$9*'9. Student Success Data'!X81</f>
        <v>7770</v>
      </c>
      <c r="AA81" s="108">
        <f>AA$9*'9. Student Success Data'!Y81</f>
        <v>206349</v>
      </c>
      <c r="AB81" s="108">
        <f t="shared" si="8"/>
        <v>1266510</v>
      </c>
      <c r="AC81" s="15"/>
      <c r="AD81" s="108">
        <f t="shared" si="5"/>
        <v>9251343.5</v>
      </c>
    </row>
    <row r="82" spans="1:30">
      <c r="A82" s="74" t="s">
        <v>99</v>
      </c>
      <c r="B82" s="124"/>
      <c r="C82" s="109">
        <f>C$9*'9. Student Success Data'!C82</f>
        <v>1400520</v>
      </c>
      <c r="D82" s="109">
        <f>D$9*'9. Student Success Data'!D82</f>
        <v>330880</v>
      </c>
      <c r="E82" s="109">
        <f>E$9*'9. Student Success Data'!E82</f>
        <v>53680</v>
      </c>
      <c r="F82" s="109">
        <f>F$9*'9. Student Success Data'!F82</f>
        <v>643720</v>
      </c>
      <c r="G82" s="109">
        <f>G$9*'9. Student Success Data'!G82</f>
        <v>658680</v>
      </c>
      <c r="H82" s="109">
        <f>H$9*'9. Student Success Data'!H82</f>
        <v>73920</v>
      </c>
      <c r="I82" s="109">
        <f>I$9*'9. Student Success Data'!I82</f>
        <v>695640</v>
      </c>
      <c r="J82" s="109">
        <f t="shared" si="6"/>
        <v>3857040</v>
      </c>
      <c r="K82" s="124"/>
      <c r="L82" s="109">
        <f>L$9*'9. Student Success Data'!K82</f>
        <v>371128.5</v>
      </c>
      <c r="M82" s="109">
        <f>M$9*'9. Student Success Data'!L82</f>
        <v>97236</v>
      </c>
      <c r="N82" s="109">
        <f>N$9*'9. Student Success Data'!M82</f>
        <v>15318</v>
      </c>
      <c r="O82" s="109">
        <f>O$9*'9. Student Success Data'!N82</f>
        <v>151015.5</v>
      </c>
      <c r="P82" s="109">
        <f>P$9*'9. Student Success Data'!O82</f>
        <v>123126.75</v>
      </c>
      <c r="Q82" s="109">
        <f>Q$9*'9. Student Success Data'!P82</f>
        <v>14985</v>
      </c>
      <c r="R82" s="109">
        <f>R$9*'9. Student Success Data'!Q82</f>
        <v>105228</v>
      </c>
      <c r="S82" s="109">
        <f t="shared" si="7"/>
        <v>878037.75</v>
      </c>
      <c r="T82" s="124"/>
      <c r="U82" s="109">
        <f>U$9*'9. Student Success Data'!S82</f>
        <v>308691</v>
      </c>
      <c r="V82" s="109">
        <f>V$9*'9. Student Success Data'!T82</f>
        <v>75036</v>
      </c>
      <c r="W82" s="109">
        <f>W$9*'9. Student Success Data'!U82</f>
        <v>11766</v>
      </c>
      <c r="X82" s="109">
        <f>X$9*'9. Student Success Data'!V82</f>
        <v>137196</v>
      </c>
      <c r="Y82" s="109">
        <f>Y$9*'9. Student Success Data'!W82</f>
        <v>117382.5</v>
      </c>
      <c r="Z82" s="109">
        <f>Z$9*'9. Student Success Data'!X82</f>
        <v>13764</v>
      </c>
      <c r="AA82" s="109">
        <f>AA$9*'9. Student Success Data'!Y82</f>
        <v>106338</v>
      </c>
      <c r="AB82" s="109">
        <f t="shared" si="8"/>
        <v>770173.5</v>
      </c>
      <c r="AC82" s="15"/>
      <c r="AD82" s="109">
        <f t="shared" si="5"/>
        <v>5505251.25</v>
      </c>
    </row>
    <row r="83" spans="1:30" s="5" customFormat="1">
      <c r="A83" s="81" t="s">
        <v>100</v>
      </c>
      <c r="B83" s="124"/>
      <c r="C83" s="94">
        <f>SUM(C11:C82)</f>
        <v>134040720</v>
      </c>
      <c r="D83" s="94">
        <f t="shared" ref="D83:S83" si="9">SUM(D11:D82)</f>
        <v>68039840</v>
      </c>
      <c r="E83" s="94">
        <f t="shared" si="9"/>
        <v>53020880</v>
      </c>
      <c r="F83" s="94">
        <f t="shared" si="9"/>
        <v>84527520</v>
      </c>
      <c r="G83" s="94">
        <f t="shared" si="9"/>
        <v>99199980</v>
      </c>
      <c r="H83" s="94">
        <f t="shared" si="9"/>
        <v>18739600</v>
      </c>
      <c r="I83" s="94">
        <f t="shared" si="9"/>
        <v>77268840</v>
      </c>
      <c r="J83" s="94">
        <f t="shared" si="9"/>
        <v>534837380</v>
      </c>
      <c r="K83" s="124"/>
      <c r="L83" s="94">
        <f>SUM(L11:L82)</f>
        <v>28083888</v>
      </c>
      <c r="M83" s="94">
        <f t="shared" ref="M83:P83" si="10">SUM(M11:M82)</f>
        <v>14243742</v>
      </c>
      <c r="N83" s="94">
        <f t="shared" si="10"/>
        <v>10143180</v>
      </c>
      <c r="O83" s="94">
        <f t="shared" si="10"/>
        <v>14799685.5</v>
      </c>
      <c r="P83" s="94">
        <f t="shared" si="10"/>
        <v>14915569.5</v>
      </c>
      <c r="Q83" s="94">
        <f>SUM(Q11:Q82)</f>
        <v>2359971</v>
      </c>
      <c r="R83" s="94">
        <f t="shared" ref="R83" si="11">SUM(R11:R82)</f>
        <v>6604555.5</v>
      </c>
      <c r="S83" s="94">
        <f t="shared" si="9"/>
        <v>91150591.5</v>
      </c>
      <c r="T83" s="124"/>
      <c r="U83" s="85">
        <f>SUM(U11:U82)</f>
        <v>25340634</v>
      </c>
      <c r="V83" s="85">
        <f t="shared" ref="V83:AB83" si="12">SUM(V11:V82)</f>
        <v>12744132</v>
      </c>
      <c r="W83" s="85">
        <f t="shared" si="12"/>
        <v>9393042</v>
      </c>
      <c r="X83" s="85">
        <f t="shared" si="12"/>
        <v>14372058</v>
      </c>
      <c r="Y83" s="85">
        <f t="shared" si="12"/>
        <v>15423894</v>
      </c>
      <c r="Z83" s="85">
        <f t="shared" si="12"/>
        <v>2375178</v>
      </c>
      <c r="AA83" s="85">
        <f t="shared" si="12"/>
        <v>8705619</v>
      </c>
      <c r="AB83" s="85">
        <f t="shared" si="12"/>
        <v>88354557</v>
      </c>
      <c r="AC83" s="15"/>
      <c r="AD83" s="94">
        <f>SUM(AD11:AD82)</f>
        <v>714342528.5</v>
      </c>
    </row>
    <row r="84" spans="1:30">
      <c r="B84" s="121"/>
      <c r="D84" s="4"/>
      <c r="E84" s="4"/>
      <c r="F84" s="4"/>
      <c r="G84" s="4"/>
      <c r="H84" s="4"/>
      <c r="I84" s="4"/>
      <c r="J84" s="8"/>
      <c r="K84" s="121"/>
      <c r="L84" s="4"/>
      <c r="M84" s="4"/>
      <c r="N84" s="4"/>
      <c r="O84" s="4"/>
      <c r="P84" s="4"/>
      <c r="Q84" s="4"/>
      <c r="R84" s="4"/>
      <c r="S84" s="8"/>
      <c r="T84" s="121"/>
      <c r="U84" s="8"/>
      <c r="AD84" s="7"/>
    </row>
    <row r="85" spans="1:30">
      <c r="B85" s="121"/>
      <c r="D85" s="4"/>
      <c r="E85" s="4"/>
      <c r="F85" s="4"/>
      <c r="G85" s="4"/>
      <c r="H85" s="4"/>
      <c r="I85" s="4"/>
      <c r="J85" s="8"/>
      <c r="K85" s="121"/>
      <c r="L85" s="4"/>
      <c r="M85" s="4"/>
      <c r="N85" s="4"/>
      <c r="O85" s="4"/>
      <c r="P85" s="4"/>
      <c r="Q85" s="4"/>
      <c r="R85" s="4"/>
      <c r="S85" s="8"/>
      <c r="T85" s="121"/>
      <c r="U85" s="8"/>
    </row>
    <row r="86" spans="1:30">
      <c r="B86" s="121"/>
      <c r="D86" s="4"/>
      <c r="E86" s="4"/>
      <c r="F86" s="4"/>
      <c r="G86" s="4"/>
      <c r="H86" s="4"/>
      <c r="I86" s="4"/>
      <c r="J86" s="8"/>
      <c r="K86" s="121"/>
      <c r="L86" s="4"/>
      <c r="M86" s="4"/>
      <c r="N86" s="4"/>
      <c r="O86" s="4"/>
      <c r="P86" s="4"/>
      <c r="Q86" s="4"/>
      <c r="R86" s="4"/>
      <c r="S86" s="8"/>
      <c r="T86" s="121"/>
      <c r="U86" s="8"/>
    </row>
    <row r="87" spans="1:30">
      <c r="B87" s="121"/>
      <c r="D87" s="4"/>
      <c r="E87" s="4"/>
      <c r="F87" s="4"/>
      <c r="G87" s="4"/>
      <c r="H87" s="4"/>
      <c r="I87" s="4"/>
      <c r="J87" s="8"/>
      <c r="K87" s="121"/>
      <c r="L87" s="4"/>
      <c r="M87" s="4"/>
      <c r="N87" s="4"/>
      <c r="O87" s="4"/>
      <c r="P87" s="4"/>
      <c r="Q87" s="4"/>
      <c r="R87" s="4"/>
      <c r="S87" s="8"/>
      <c r="T87" s="121"/>
      <c r="U87" s="8"/>
    </row>
    <row r="88" spans="1:30">
      <c r="B88" s="121"/>
      <c r="D88" s="4"/>
      <c r="E88" s="4"/>
      <c r="F88" s="4"/>
      <c r="G88" s="4"/>
      <c r="H88" s="4"/>
      <c r="I88" s="4"/>
      <c r="J88" s="8"/>
      <c r="K88" s="121"/>
      <c r="L88" s="4"/>
      <c r="M88" s="4"/>
      <c r="N88" s="4"/>
      <c r="O88" s="4"/>
      <c r="P88" s="4"/>
      <c r="Q88" s="4"/>
      <c r="R88" s="4"/>
      <c r="S88" s="8"/>
      <c r="T88" s="121"/>
      <c r="U88" s="8"/>
    </row>
    <row r="89" spans="1:30">
      <c r="B89" s="121"/>
      <c r="D89" s="4"/>
      <c r="E89" s="4"/>
      <c r="F89" s="4"/>
      <c r="G89" s="4"/>
      <c r="H89" s="4"/>
      <c r="I89" s="4"/>
      <c r="J89" s="8"/>
      <c r="K89" s="121"/>
      <c r="L89" s="4"/>
      <c r="M89" s="4"/>
      <c r="N89" s="4"/>
      <c r="O89" s="4"/>
      <c r="P89" s="4"/>
      <c r="Q89" s="4"/>
      <c r="R89" s="4"/>
      <c r="S89" s="8"/>
      <c r="T89" s="121"/>
      <c r="U89" s="8"/>
    </row>
    <row r="90" spans="1:30">
      <c r="B90" s="121"/>
      <c r="D90" s="4"/>
      <c r="E90" s="4"/>
      <c r="F90" s="4"/>
      <c r="G90" s="4"/>
      <c r="H90" s="4"/>
      <c r="I90" s="4"/>
      <c r="J90" s="8"/>
      <c r="K90" s="121"/>
      <c r="L90" s="4"/>
      <c r="M90" s="4"/>
      <c r="N90" s="4"/>
      <c r="O90" s="4"/>
      <c r="P90" s="4"/>
      <c r="Q90" s="4"/>
      <c r="R90" s="4"/>
      <c r="S90" s="8"/>
      <c r="T90" s="121"/>
      <c r="U90" s="8"/>
    </row>
  </sheetData>
  <customSheetViews>
    <customSheetView guid="{C0575C55-AE14-4D4D-A2FB-D0CE01AB3D40}" topLeftCell="I1">
      <pane ySplit="3" topLeftCell="A4" activePane="bottomLeft" state="frozen"/>
      <selection pane="bottomLeft" activeCell="T2" sqref="T2"/>
      <pageMargins left="0.7" right="0.7" top="0.75" bottom="0.75" header="0.3" footer="0.3"/>
      <pageSetup orientation="portrait" r:id="rId1"/>
    </customSheetView>
    <customSheetView guid="{E5E65F53-7CC3-4AEF-9217-01FBF193C535}" fitToPage="1">
      <pane ySplit="3" topLeftCell="A4" activePane="bottomLeft" state="frozen"/>
      <selection pane="bottomLeft" activeCell="D26" sqref="D26"/>
      <pageMargins left="0.25" right="0.25" top="0.75" bottom="0.75" header="0.3" footer="0.3"/>
      <pageSetup paperSize="5" scale="36" fitToHeight="0" orientation="landscape" r:id="rId2"/>
    </customSheetView>
  </customSheetViews>
  <hyperlinks>
    <hyperlink ref="C8" location="'5. Data Dictionary'!A14" display="Associate Degrees"/>
    <hyperlink ref="D8" location="'5. Data Dictionary'!A16" display="Associate Degrees for Transfer"/>
    <hyperlink ref="E8" location="'5. Data Dictionary'!A17" display="Credit Certificates"/>
    <hyperlink ref="F8" location="'5. Data Dictionary'!A20" display="Nine or More CTE Units"/>
    <hyperlink ref="G8" location="'5. Data Dictionary'!A19" display="Transfer "/>
    <hyperlink ref="H8" location="'5. Data Dictionary'!A18" display="Transfer Level Math and English"/>
    <hyperlink ref="I8" location="'5. Data Dictionary'!A21" display="Regional Living Wage"/>
    <hyperlink ref="L8" location="'5. Data Dictionary'!A14" display="Associate Degrees"/>
    <hyperlink ref="M8" location="'5. Data Dictionary'!A16" display="Associate Degrees for Transfer"/>
    <hyperlink ref="N8" location="'5. Data Dictionary'!A17" display="Credit Certificates"/>
    <hyperlink ref="O8" location="'5. Data Dictionary'!A20" display="Nine or More CTE Units"/>
    <hyperlink ref="P8" location="'5. Data Dictionary'!A19" display="Transfer "/>
    <hyperlink ref="Q8" location="'5. Data Dictionary'!A18" display="Transfer Level Math and English"/>
    <hyperlink ref="R8" location="'5. Data Dictionary'!A21" display="Regional Living Wage"/>
    <hyperlink ref="U8" location="'5. Data Dictionary'!A14" display="Associate Degrees"/>
    <hyperlink ref="V8" location="'5. Data Dictionary'!A16" display="Associate Degrees for Transfer"/>
    <hyperlink ref="W8" location="'5. Data Dictionary'!A17" display="Credit Certificates"/>
    <hyperlink ref="X8" location="'5. Data Dictionary'!A20" display="Nine or More CTE Units"/>
    <hyperlink ref="Y8" location="'5. Data Dictionary'!A19" display="Transfer "/>
    <hyperlink ref="Z8" location="'5. Data Dictionary'!A18" display="Transfer Level Math and English"/>
    <hyperlink ref="AA8" location="'5. Data Dictionary'!A21" display="Regional Living Wage"/>
  </hyperlinks>
  <printOptions headings="1"/>
  <pageMargins left="0.25" right="0.25" top="0.75" bottom="0.75" header="0.3" footer="0.3"/>
  <pageSetup scale="55" fitToHeight="0" orientation="portrait" r:id="rId3"/>
  <headerFooter>
    <oddHeader>&amp;LCalifornia Community Colleges&amp;12
2018-19 Student Centered Funding Formula&amp;RSimulations
July 17, 2018</oddHeader>
    <oddFooter>&amp;L&amp;A&amp;RPage &amp;P of &amp;N</oddFooter>
  </headerFooter>
  <colBreaks count="3" manualBreakCount="3">
    <brk id="10" max="1048575" man="1"/>
    <brk id="19" max="1048575" man="1"/>
    <brk id="2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24"/>
  <sheetViews>
    <sheetView topLeftCell="A2" zoomScaleNormal="100" zoomScaleSheetLayoutView="80" workbookViewId="0">
      <pane ySplit="1" topLeftCell="A14" activePane="bottomLeft" state="frozen"/>
      <selection activeCell="G88" sqref="G88"/>
      <selection pane="bottomLeft" activeCell="A17" sqref="A17"/>
    </sheetView>
  </sheetViews>
  <sheetFormatPr defaultColWidth="8.85546875" defaultRowHeight="15"/>
  <cols>
    <col min="1" max="1" width="20.7109375" style="198" customWidth="1"/>
    <col min="2" max="2" width="40.7109375" style="198" customWidth="1"/>
    <col min="3" max="3" width="39.7109375" style="198" bestFit="1" customWidth="1"/>
    <col min="4" max="4" width="32.5703125" style="198" customWidth="1"/>
    <col min="5" max="5" width="32.28515625" style="198" bestFit="1" customWidth="1"/>
    <col min="6" max="6" width="40.7109375" style="198" customWidth="1"/>
    <col min="7" max="16384" width="8.85546875" style="199"/>
  </cols>
  <sheetData>
    <row r="1" spans="1:6" ht="19.5" thickBot="1">
      <c r="A1" s="197" t="s">
        <v>116</v>
      </c>
      <c r="B1" s="197"/>
      <c r="C1" s="197"/>
    </row>
    <row r="2" spans="1:6" s="200" customFormat="1" ht="15.75" thickBot="1">
      <c r="A2" s="204" t="s">
        <v>159</v>
      </c>
      <c r="B2" s="204" t="s">
        <v>158</v>
      </c>
      <c r="C2" s="204" t="s">
        <v>221</v>
      </c>
      <c r="D2" s="204" t="s">
        <v>222</v>
      </c>
      <c r="E2" s="204" t="s">
        <v>223</v>
      </c>
      <c r="F2" s="204" t="s">
        <v>296</v>
      </c>
    </row>
    <row r="3" spans="1:6" ht="15.75" thickBot="1">
      <c r="A3" s="225" t="s">
        <v>101</v>
      </c>
      <c r="B3" s="225"/>
      <c r="C3" s="225"/>
      <c r="D3" s="225"/>
      <c r="E3" s="225"/>
      <c r="F3" s="225"/>
    </row>
    <row r="4" spans="1:6" ht="180.75" thickBot="1">
      <c r="A4" s="205" t="s">
        <v>224</v>
      </c>
      <c r="B4" s="205" t="s">
        <v>295</v>
      </c>
      <c r="C4" s="205" t="s">
        <v>225</v>
      </c>
      <c r="D4" s="205" t="s">
        <v>226</v>
      </c>
      <c r="E4" s="205" t="s">
        <v>227</v>
      </c>
      <c r="F4" s="205" t="s">
        <v>297</v>
      </c>
    </row>
    <row r="5" spans="1:6" ht="105.75" thickBot="1">
      <c r="A5" s="205" t="s">
        <v>160</v>
      </c>
      <c r="B5" s="205" t="s">
        <v>228</v>
      </c>
      <c r="C5" s="205" t="s">
        <v>229</v>
      </c>
      <c r="D5" s="205" t="s">
        <v>230</v>
      </c>
      <c r="E5" s="205" t="s">
        <v>227</v>
      </c>
      <c r="F5" s="205" t="s">
        <v>231</v>
      </c>
    </row>
    <row r="6" spans="1:6" ht="45.75" thickBot="1">
      <c r="A6" s="205" t="s">
        <v>232</v>
      </c>
      <c r="B6" s="205" t="s">
        <v>233</v>
      </c>
      <c r="C6" s="205" t="s">
        <v>234</v>
      </c>
      <c r="D6" s="205" t="s">
        <v>235</v>
      </c>
      <c r="E6" s="205" t="s">
        <v>236</v>
      </c>
      <c r="F6" s="205" t="s">
        <v>237</v>
      </c>
    </row>
    <row r="7" spans="1:6" ht="45.75" thickBot="1">
      <c r="A7" s="205" t="s">
        <v>166</v>
      </c>
      <c r="B7" s="205" t="s">
        <v>238</v>
      </c>
      <c r="C7" s="205" t="s">
        <v>234</v>
      </c>
      <c r="D7" s="205" t="s">
        <v>235</v>
      </c>
      <c r="E7" s="205" t="s">
        <v>236</v>
      </c>
      <c r="F7" s="205" t="s">
        <v>239</v>
      </c>
    </row>
    <row r="8" spans="1:6" ht="15.75" thickBot="1">
      <c r="A8" s="226" t="s">
        <v>112</v>
      </c>
      <c r="B8" s="226"/>
      <c r="C8" s="226"/>
      <c r="D8" s="226"/>
      <c r="E8" s="226"/>
      <c r="F8" s="226"/>
    </row>
    <row r="9" spans="1:6" ht="45.75" thickBot="1">
      <c r="A9" s="205" t="s">
        <v>113</v>
      </c>
      <c r="B9" s="205" t="s">
        <v>240</v>
      </c>
      <c r="C9" s="205" t="s">
        <v>241</v>
      </c>
      <c r="D9" s="205" t="s">
        <v>235</v>
      </c>
      <c r="E9" s="205" t="s">
        <v>242</v>
      </c>
      <c r="F9" s="205" t="s">
        <v>243</v>
      </c>
    </row>
    <row r="10" spans="1:6" ht="60.75" thickBot="1">
      <c r="A10" s="205" t="s">
        <v>114</v>
      </c>
      <c r="B10" s="205" t="s">
        <v>244</v>
      </c>
      <c r="C10" s="205" t="s">
        <v>245</v>
      </c>
      <c r="D10" s="205" t="s">
        <v>226</v>
      </c>
      <c r="E10" s="205" t="s">
        <v>246</v>
      </c>
      <c r="F10" s="205" t="s">
        <v>247</v>
      </c>
    </row>
    <row r="11" spans="1:6" ht="60.75" thickBot="1">
      <c r="A11" s="205" t="s">
        <v>248</v>
      </c>
      <c r="B11" s="205" t="s">
        <v>249</v>
      </c>
      <c r="C11" s="205" t="s">
        <v>250</v>
      </c>
      <c r="D11" s="205" t="s">
        <v>235</v>
      </c>
      <c r="E11" s="205" t="s">
        <v>242</v>
      </c>
      <c r="F11" s="205" t="s">
        <v>251</v>
      </c>
    </row>
    <row r="12" spans="1:6" ht="15.75" thickBot="1">
      <c r="A12" s="225" t="s">
        <v>252</v>
      </c>
      <c r="B12" s="225"/>
      <c r="C12" s="225"/>
      <c r="D12" s="225"/>
      <c r="E12" s="225"/>
      <c r="F12" s="225"/>
    </row>
    <row r="13" spans="1:6" ht="15.75" thickBot="1">
      <c r="A13" s="206" t="s">
        <v>3</v>
      </c>
      <c r="B13" s="207"/>
      <c r="C13" s="207"/>
      <c r="D13" s="207"/>
      <c r="E13" s="207"/>
      <c r="F13" s="207"/>
    </row>
    <row r="14" spans="1:6" ht="60.75" thickBot="1">
      <c r="A14" s="208" t="s">
        <v>133</v>
      </c>
      <c r="B14" s="208" t="s">
        <v>253</v>
      </c>
      <c r="C14" s="205" t="s">
        <v>254</v>
      </c>
      <c r="D14" s="205" t="s">
        <v>235</v>
      </c>
      <c r="E14" s="205" t="s">
        <v>242</v>
      </c>
      <c r="F14" s="205" t="s">
        <v>255</v>
      </c>
    </row>
    <row r="15" spans="1:6" ht="45.75" thickBot="1">
      <c r="A15" s="208" t="s">
        <v>256</v>
      </c>
      <c r="B15" s="208" t="s">
        <v>257</v>
      </c>
      <c r="C15" s="205" t="s">
        <v>254</v>
      </c>
      <c r="D15" s="205" t="s">
        <v>235</v>
      </c>
      <c r="E15" s="205" t="s">
        <v>242</v>
      </c>
      <c r="F15" s="205" t="s">
        <v>258</v>
      </c>
    </row>
    <row r="16" spans="1:6" ht="45.75" thickBot="1">
      <c r="A16" s="208" t="s">
        <v>134</v>
      </c>
      <c r="B16" s="208" t="s">
        <v>259</v>
      </c>
      <c r="C16" s="205" t="s">
        <v>260</v>
      </c>
      <c r="D16" s="205" t="s">
        <v>235</v>
      </c>
      <c r="E16" s="205" t="s">
        <v>242</v>
      </c>
      <c r="F16" s="205" t="s">
        <v>261</v>
      </c>
    </row>
    <row r="17" spans="1:6" ht="135.75" thickBot="1">
      <c r="A17" s="208" t="s">
        <v>262</v>
      </c>
      <c r="B17" s="208" t="s">
        <v>263</v>
      </c>
      <c r="C17" s="205" t="s">
        <v>264</v>
      </c>
      <c r="D17" s="205" t="s">
        <v>235</v>
      </c>
      <c r="E17" s="205" t="s">
        <v>242</v>
      </c>
      <c r="F17" s="208" t="s">
        <v>265</v>
      </c>
    </row>
    <row r="18" spans="1:6" ht="90.75" thickBot="1">
      <c r="A18" s="208" t="s">
        <v>266</v>
      </c>
      <c r="B18" s="208" t="s">
        <v>292</v>
      </c>
      <c r="C18" s="205" t="s">
        <v>267</v>
      </c>
      <c r="D18" s="205" t="s">
        <v>268</v>
      </c>
      <c r="E18" s="205" t="s">
        <v>236</v>
      </c>
      <c r="F18" s="205" t="s">
        <v>269</v>
      </c>
    </row>
    <row r="19" spans="1:6" ht="120.75" thickBot="1">
      <c r="A19" s="205" t="s">
        <v>270</v>
      </c>
      <c r="B19" s="205" t="s">
        <v>293</v>
      </c>
      <c r="C19" s="205" t="s">
        <v>271</v>
      </c>
      <c r="D19" s="205" t="s">
        <v>268</v>
      </c>
      <c r="E19" s="208" t="s">
        <v>272</v>
      </c>
      <c r="F19" s="205" t="s">
        <v>273</v>
      </c>
    </row>
    <row r="20" spans="1:6" ht="90.75" thickBot="1">
      <c r="A20" s="208" t="s">
        <v>274</v>
      </c>
      <c r="B20" s="208" t="s">
        <v>294</v>
      </c>
      <c r="C20" s="205" t="s">
        <v>275</v>
      </c>
      <c r="D20" s="205" t="s">
        <v>268</v>
      </c>
      <c r="E20" s="205" t="s">
        <v>236</v>
      </c>
      <c r="F20" s="205" t="s">
        <v>269</v>
      </c>
    </row>
    <row r="21" spans="1:6" ht="150.75" thickBot="1">
      <c r="A21" s="208" t="s">
        <v>115</v>
      </c>
      <c r="B21" s="208" t="s">
        <v>276</v>
      </c>
      <c r="C21" s="205" t="s">
        <v>277</v>
      </c>
      <c r="D21" s="205" t="s">
        <v>268</v>
      </c>
      <c r="E21" s="205" t="s">
        <v>236</v>
      </c>
      <c r="F21" s="208" t="s">
        <v>278</v>
      </c>
    </row>
    <row r="22" spans="1:6" ht="15.75" thickBot="1">
      <c r="A22" s="206" t="s">
        <v>279</v>
      </c>
      <c r="B22" s="207"/>
      <c r="C22" s="207"/>
      <c r="D22" s="207"/>
      <c r="E22" s="207"/>
      <c r="F22" s="207"/>
    </row>
    <row r="23" spans="1:6" ht="75.75" thickBot="1">
      <c r="A23" s="208" t="s">
        <v>113</v>
      </c>
      <c r="B23" s="208" t="s">
        <v>280</v>
      </c>
      <c r="C23" s="205" t="s">
        <v>281</v>
      </c>
      <c r="D23" s="205" t="s">
        <v>268</v>
      </c>
      <c r="E23" s="205" t="s">
        <v>242</v>
      </c>
      <c r="F23" s="205" t="s">
        <v>290</v>
      </c>
    </row>
    <row r="24" spans="1:6" ht="90.75" thickBot="1">
      <c r="A24" s="208" t="s">
        <v>248</v>
      </c>
      <c r="B24" s="208" t="s">
        <v>282</v>
      </c>
      <c r="C24" s="205" t="s">
        <v>283</v>
      </c>
      <c r="D24" s="205" t="s">
        <v>268</v>
      </c>
      <c r="E24" s="205" t="s">
        <v>242</v>
      </c>
      <c r="F24" s="205" t="s">
        <v>291</v>
      </c>
    </row>
  </sheetData>
  <mergeCells count="3">
    <mergeCell ref="A3:F3"/>
    <mergeCell ref="A8:F8"/>
    <mergeCell ref="A12:F12"/>
  </mergeCells>
  <printOptions headings="1"/>
  <pageMargins left="0.25" right="0.25" top="0.75" bottom="0.75" header="0.3" footer="0.3"/>
  <pageSetup scale="63" fitToHeight="0" orientation="landscape" verticalDpi="4294967293" r:id="rId1"/>
  <headerFooter>
    <oddHeader>&amp;LCalifornia Community Colleges&amp;12
2018-19 Student Centered Funding Formula&amp;RSimulations
July 17, 2018</oddHeader>
    <oddFooter>&amp;L&amp;A&amp;RPage &amp;P of &amp;N</oddFooter>
  </headerFooter>
  <rowBreaks count="1" manualBreakCount="1">
    <brk id="1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S86"/>
  <sheetViews>
    <sheetView workbookViewId="0">
      <pane xSplit="1" ySplit="9" topLeftCell="D41" activePane="bottomRight" state="frozen"/>
      <selection activeCell="G88" sqref="G88"/>
      <selection pane="topRight" activeCell="G88" sqref="G88"/>
      <selection pane="bottomLeft" activeCell="G88" sqref="G88"/>
      <selection pane="bottomRight" activeCell="L41" sqref="L41"/>
    </sheetView>
  </sheetViews>
  <sheetFormatPr defaultColWidth="9.140625" defaultRowHeight="15"/>
  <cols>
    <col min="1" max="1" width="27.85546875" style="14" customWidth="1"/>
    <col min="2" max="2" width="13.7109375" style="14" bestFit="1" customWidth="1"/>
    <col min="3" max="3" width="11.7109375" style="14" customWidth="1"/>
    <col min="4" max="4" width="11.5703125" style="14" bestFit="1" customWidth="1"/>
    <col min="5" max="5" width="13.7109375" style="14" bestFit="1" customWidth="1"/>
    <col min="6" max="6" width="10.85546875" style="14" customWidth="1"/>
    <col min="7" max="7" width="11.5703125" style="14" bestFit="1" customWidth="1"/>
    <col min="8" max="10" width="15.28515625" style="14" customWidth="1"/>
    <col min="11" max="11" width="11.5703125" style="14" bestFit="1" customWidth="1"/>
    <col min="12" max="12" width="12.140625" style="14" customWidth="1"/>
    <col min="13" max="13" width="10.7109375" style="14" bestFit="1" customWidth="1"/>
    <col min="14" max="15" width="10" style="14" bestFit="1" customWidth="1"/>
    <col min="16" max="16" width="13.28515625" style="14" bestFit="1" customWidth="1"/>
    <col min="17" max="17" width="16.5703125" style="14" customWidth="1"/>
    <col min="18" max="16384" width="9.140625" style="14"/>
  </cols>
  <sheetData>
    <row r="1" spans="1:19" hidden="1"/>
    <row r="2" spans="1:19" hidden="1"/>
    <row r="3" spans="1:19" hidden="1"/>
    <row r="4" spans="1:19" hidden="1"/>
    <row r="5" spans="1:19" hidden="1"/>
    <row r="6" spans="1:19" hidden="1"/>
    <row r="7" spans="1:19" s="148" customFormat="1" ht="30" customHeight="1">
      <c r="A7" s="149" t="s">
        <v>139</v>
      </c>
    </row>
    <row r="8" spans="1:19" ht="78" customHeight="1">
      <c r="A8" s="173"/>
      <c r="B8" s="228" t="s">
        <v>143</v>
      </c>
      <c r="C8" s="228"/>
      <c r="D8" s="228"/>
      <c r="E8" s="228" t="s">
        <v>144</v>
      </c>
      <c r="F8" s="228"/>
      <c r="G8" s="228"/>
      <c r="H8" s="228" t="s">
        <v>167</v>
      </c>
      <c r="I8" s="228"/>
      <c r="J8" s="228"/>
      <c r="K8" s="229" t="s">
        <v>284</v>
      </c>
      <c r="L8" s="230"/>
      <c r="M8" s="231"/>
      <c r="N8" s="227" t="s">
        <v>169</v>
      </c>
      <c r="O8" s="228"/>
      <c r="P8" s="174" t="s">
        <v>194</v>
      </c>
      <c r="Q8" s="174" t="s">
        <v>285</v>
      </c>
    </row>
    <row r="9" spans="1:19" s="18" customFormat="1">
      <c r="A9" s="179" t="s">
        <v>34</v>
      </c>
      <c r="B9" s="151" t="s">
        <v>132</v>
      </c>
      <c r="C9" s="151" t="s">
        <v>168</v>
      </c>
      <c r="D9" s="151" t="s">
        <v>103</v>
      </c>
      <c r="E9" s="151" t="s">
        <v>132</v>
      </c>
      <c r="F9" s="151" t="str">
        <f>C9</f>
        <v>Noncredit</v>
      </c>
      <c r="G9" s="151" t="s">
        <v>103</v>
      </c>
      <c r="H9" s="151" t="s">
        <v>132</v>
      </c>
      <c r="I9" s="151" t="str">
        <f>F9</f>
        <v>Noncredit</v>
      </c>
      <c r="J9" s="151" t="s">
        <v>103</v>
      </c>
      <c r="K9" s="151" t="s">
        <v>132</v>
      </c>
      <c r="L9" s="151" t="str">
        <f>I9</f>
        <v>Noncredit</v>
      </c>
      <c r="M9" s="151" t="s">
        <v>103</v>
      </c>
      <c r="N9" s="151" t="s">
        <v>132</v>
      </c>
      <c r="O9" s="151" t="str">
        <f>L9</f>
        <v>Noncredit</v>
      </c>
      <c r="P9" s="201" t="s">
        <v>12</v>
      </c>
      <c r="Q9" s="151" t="s">
        <v>132</v>
      </c>
    </row>
    <row r="10" spans="1:19" ht="9" customHeight="1">
      <c r="A10" s="107"/>
      <c r="B10" s="107"/>
      <c r="C10" s="107"/>
      <c r="D10" s="107"/>
      <c r="E10" s="107"/>
      <c r="F10" s="107"/>
      <c r="G10" s="107"/>
      <c r="H10" s="107"/>
      <c r="I10" s="107"/>
      <c r="J10" s="107"/>
      <c r="K10" s="107"/>
      <c r="L10" s="107"/>
      <c r="M10" s="107"/>
      <c r="N10" s="107"/>
      <c r="O10" s="107"/>
      <c r="P10" s="107"/>
      <c r="Q10" s="107"/>
    </row>
    <row r="11" spans="1:19">
      <c r="A11" s="91" t="s">
        <v>35</v>
      </c>
      <c r="B11" s="175">
        <v>9202.61</v>
      </c>
      <c r="C11" s="175">
        <v>499.92</v>
      </c>
      <c r="D11" s="175">
        <v>319.04000000000002</v>
      </c>
      <c r="E11" s="175">
        <v>8675.32</v>
      </c>
      <c r="F11" s="175">
        <v>400.21000000000004</v>
      </c>
      <c r="G11" s="175">
        <v>281.49</v>
      </c>
      <c r="H11" s="175">
        <f t="shared" ref="H11:H74" si="0">+E11</f>
        <v>8675.32</v>
      </c>
      <c r="I11" s="175">
        <f>+F11</f>
        <v>400.21000000000004</v>
      </c>
      <c r="J11" s="175">
        <f>+G11</f>
        <v>281.49</v>
      </c>
      <c r="K11" s="175">
        <v>0</v>
      </c>
      <c r="L11" s="175">
        <v>0</v>
      </c>
      <c r="M11" s="175">
        <v>0</v>
      </c>
      <c r="N11" s="175">
        <v>106.5</v>
      </c>
      <c r="O11" s="175">
        <v>0</v>
      </c>
      <c r="P11" s="175">
        <v>425.76</v>
      </c>
      <c r="Q11" s="175">
        <f t="shared" ref="Q11:Q42" si="1">((B11+E11+H11)/3)+K11-N11-P11</f>
        <v>8318.8233333333337</v>
      </c>
      <c r="R11" s="13"/>
      <c r="S11" s="13"/>
    </row>
    <row r="12" spans="1:19">
      <c r="A12" s="91" t="s">
        <v>36</v>
      </c>
      <c r="B12" s="175">
        <v>10523.45</v>
      </c>
      <c r="C12" s="175">
        <v>4.5</v>
      </c>
      <c r="D12" s="175">
        <v>39.28</v>
      </c>
      <c r="E12" s="175">
        <v>10521.25</v>
      </c>
      <c r="F12" s="175">
        <v>2.25</v>
      </c>
      <c r="G12" s="175">
        <v>43.87</v>
      </c>
      <c r="H12" s="175">
        <f>+E12</f>
        <v>10521.25</v>
      </c>
      <c r="I12" s="175">
        <f t="shared" ref="I12:I75" si="2">+F12</f>
        <v>2.25</v>
      </c>
      <c r="J12" s="175">
        <f t="shared" ref="J12:J75" si="3">+G12</f>
        <v>43.87</v>
      </c>
      <c r="K12" s="175"/>
      <c r="L12" s="175"/>
      <c r="M12" s="175"/>
      <c r="N12" s="175">
        <v>8.68</v>
      </c>
      <c r="O12" s="175">
        <v>0</v>
      </c>
      <c r="P12" s="175">
        <v>302.60000000000002</v>
      </c>
      <c r="Q12" s="175">
        <f t="shared" si="1"/>
        <v>10210.703333333333</v>
      </c>
      <c r="R12" s="13"/>
      <c r="S12" s="13"/>
    </row>
    <row r="13" spans="1:19">
      <c r="A13" s="91" t="s">
        <v>37</v>
      </c>
      <c r="B13" s="175">
        <v>2565.15</v>
      </c>
      <c r="C13" s="175">
        <v>17.72</v>
      </c>
      <c r="D13" s="175">
        <v>0</v>
      </c>
      <c r="E13" s="175">
        <v>2495.7199999999998</v>
      </c>
      <c r="F13" s="175">
        <v>87.3</v>
      </c>
      <c r="G13" s="175">
        <v>0</v>
      </c>
      <c r="H13" s="175">
        <f t="shared" si="0"/>
        <v>2495.7199999999998</v>
      </c>
      <c r="I13" s="175">
        <f t="shared" si="2"/>
        <v>87.3</v>
      </c>
      <c r="J13" s="175">
        <f t="shared" si="3"/>
        <v>0</v>
      </c>
      <c r="K13" s="175">
        <v>0</v>
      </c>
      <c r="L13" s="175">
        <v>0</v>
      </c>
      <c r="M13" s="175">
        <v>0</v>
      </c>
      <c r="N13" s="175"/>
      <c r="O13" s="175"/>
      <c r="P13" s="175">
        <v>39.21</v>
      </c>
      <c r="Q13" s="175">
        <f t="shared" si="1"/>
        <v>2479.6533333333332</v>
      </c>
      <c r="R13" s="13"/>
      <c r="S13" s="13"/>
    </row>
    <row r="14" spans="1:19">
      <c r="A14" s="91" t="s">
        <v>38</v>
      </c>
      <c r="B14" s="175">
        <v>8717.92</v>
      </c>
      <c r="C14" s="175">
        <v>1245.24</v>
      </c>
      <c r="D14" s="175">
        <v>23.44</v>
      </c>
      <c r="E14" s="175">
        <v>9189.67</v>
      </c>
      <c r="F14" s="175">
        <v>1110.7900000000002</v>
      </c>
      <c r="G14" s="175">
        <v>23.61</v>
      </c>
      <c r="H14" s="175">
        <f t="shared" si="0"/>
        <v>9189.67</v>
      </c>
      <c r="I14" s="175">
        <f t="shared" si="2"/>
        <v>1110.7900000000002</v>
      </c>
      <c r="J14" s="175">
        <f t="shared" si="3"/>
        <v>23.61</v>
      </c>
      <c r="K14" s="175"/>
      <c r="L14" s="175"/>
      <c r="M14" s="175"/>
      <c r="N14" s="175"/>
      <c r="O14" s="175"/>
      <c r="P14" s="175">
        <v>172.12</v>
      </c>
      <c r="Q14" s="175">
        <f t="shared" si="1"/>
        <v>8860.2999999999993</v>
      </c>
      <c r="R14" s="13"/>
      <c r="S14" s="13"/>
    </row>
    <row r="15" spans="1:19">
      <c r="A15" s="91" t="s">
        <v>39</v>
      </c>
      <c r="B15" s="175">
        <v>10208.64</v>
      </c>
      <c r="C15" s="175">
        <v>181.85999999999999</v>
      </c>
      <c r="D15" s="175">
        <v>2.96</v>
      </c>
      <c r="E15" s="175">
        <v>10201.959999999999</v>
      </c>
      <c r="F15" s="175">
        <v>188.8</v>
      </c>
      <c r="G15" s="175">
        <v>10</v>
      </c>
      <c r="H15" s="175">
        <f t="shared" si="0"/>
        <v>10201.959999999999</v>
      </c>
      <c r="I15" s="175">
        <f t="shared" si="2"/>
        <v>188.8</v>
      </c>
      <c r="J15" s="175">
        <f t="shared" si="3"/>
        <v>10</v>
      </c>
      <c r="K15" s="175"/>
      <c r="L15" s="175"/>
      <c r="M15" s="175"/>
      <c r="N15" s="175"/>
      <c r="O15" s="175"/>
      <c r="P15" s="175">
        <v>300.29000000000002</v>
      </c>
      <c r="Q15" s="175">
        <f t="shared" si="1"/>
        <v>9903.8966666666656</v>
      </c>
      <c r="R15" s="13"/>
      <c r="S15" s="13"/>
    </row>
    <row r="16" spans="1:19">
      <c r="A16" s="91" t="s">
        <v>40</v>
      </c>
      <c r="B16" s="175">
        <v>16303.43</v>
      </c>
      <c r="C16" s="175">
        <v>138.5</v>
      </c>
      <c r="D16" s="175">
        <v>279.76</v>
      </c>
      <c r="E16" s="175">
        <v>16219.65</v>
      </c>
      <c r="F16" s="175">
        <v>173.13</v>
      </c>
      <c r="G16" s="175">
        <v>162.31</v>
      </c>
      <c r="H16" s="175">
        <f t="shared" si="0"/>
        <v>16219.65</v>
      </c>
      <c r="I16" s="175">
        <f t="shared" si="2"/>
        <v>173.13</v>
      </c>
      <c r="J16" s="175">
        <f t="shared" si="3"/>
        <v>162.31</v>
      </c>
      <c r="K16" s="175">
        <v>0</v>
      </c>
      <c r="L16" s="175">
        <v>0</v>
      </c>
      <c r="M16" s="175">
        <v>0</v>
      </c>
      <c r="N16" s="175"/>
      <c r="O16" s="175"/>
      <c r="P16" s="175">
        <v>81.08</v>
      </c>
      <c r="Q16" s="175">
        <f>((B16+E16+H16)/3)+K16-N16-P16</f>
        <v>16166.496666666668</v>
      </c>
      <c r="R16" s="13"/>
      <c r="S16" s="13"/>
    </row>
    <row r="17" spans="1:19">
      <c r="A17" s="91" t="s">
        <v>41</v>
      </c>
      <c r="B17" s="175">
        <v>15460.45</v>
      </c>
      <c r="C17" s="175">
        <v>164.83</v>
      </c>
      <c r="D17" s="175">
        <v>0</v>
      </c>
      <c r="E17" s="175">
        <v>17244.25</v>
      </c>
      <c r="F17" s="175">
        <v>165.06</v>
      </c>
      <c r="G17" s="175">
        <v>0</v>
      </c>
      <c r="H17" s="175">
        <f t="shared" si="0"/>
        <v>17244.25</v>
      </c>
      <c r="I17" s="175">
        <f t="shared" si="2"/>
        <v>165.06</v>
      </c>
      <c r="J17" s="175">
        <f t="shared" si="3"/>
        <v>0</v>
      </c>
      <c r="K17" s="175">
        <v>-8.5000000000000006E-5</v>
      </c>
      <c r="L17" s="175">
        <v>0</v>
      </c>
      <c r="M17" s="175">
        <v>0</v>
      </c>
      <c r="N17" s="175"/>
      <c r="O17" s="175"/>
      <c r="P17" s="175">
        <v>189.25</v>
      </c>
      <c r="Q17" s="175">
        <f t="shared" si="1"/>
        <v>16460.399914999998</v>
      </c>
      <c r="R17" s="13"/>
      <c r="S17" s="13"/>
    </row>
    <row r="18" spans="1:19">
      <c r="A18" s="91" t="s">
        <v>42</v>
      </c>
      <c r="B18" s="175">
        <v>16000.02</v>
      </c>
      <c r="C18" s="175">
        <v>385.28</v>
      </c>
      <c r="D18" s="175">
        <v>0</v>
      </c>
      <c r="E18" s="175">
        <v>15992.45</v>
      </c>
      <c r="F18" s="175">
        <v>392.64</v>
      </c>
      <c r="G18" s="175">
        <v>0</v>
      </c>
      <c r="H18" s="175">
        <f t="shared" si="0"/>
        <v>15992.45</v>
      </c>
      <c r="I18" s="175">
        <f t="shared" si="2"/>
        <v>392.64</v>
      </c>
      <c r="J18" s="175">
        <f t="shared" si="3"/>
        <v>0</v>
      </c>
      <c r="K18" s="175">
        <v>0</v>
      </c>
      <c r="L18" s="175">
        <v>0</v>
      </c>
      <c r="M18" s="175">
        <v>0</v>
      </c>
      <c r="N18" s="175"/>
      <c r="O18" s="175"/>
      <c r="P18" s="175">
        <v>131.12</v>
      </c>
      <c r="Q18" s="175">
        <f t="shared" si="1"/>
        <v>15863.853333333333</v>
      </c>
      <c r="R18" s="13"/>
      <c r="S18" s="13"/>
    </row>
    <row r="19" spans="1:19">
      <c r="A19" s="91" t="s">
        <v>43</v>
      </c>
      <c r="B19" s="175">
        <v>11468.25</v>
      </c>
      <c r="C19" s="175">
        <v>219.1</v>
      </c>
      <c r="D19" s="175" t="s">
        <v>131</v>
      </c>
      <c r="E19" s="175">
        <v>11697.11</v>
      </c>
      <c r="F19" s="175">
        <v>233.39999999999998</v>
      </c>
      <c r="G19" s="175">
        <v>92.25</v>
      </c>
      <c r="H19" s="175">
        <f t="shared" si="0"/>
        <v>11697.11</v>
      </c>
      <c r="I19" s="175">
        <f t="shared" si="2"/>
        <v>233.39999999999998</v>
      </c>
      <c r="J19" s="175">
        <f t="shared" si="3"/>
        <v>92.25</v>
      </c>
      <c r="K19" s="175">
        <v>228.860015</v>
      </c>
      <c r="L19" s="175">
        <v>14.3</v>
      </c>
      <c r="M19" s="175">
        <v>-21.590000000000003</v>
      </c>
      <c r="N19" s="175"/>
      <c r="O19" s="175"/>
      <c r="P19" s="175">
        <v>129.29</v>
      </c>
      <c r="Q19" s="175">
        <f t="shared" si="1"/>
        <v>11720.393348333333</v>
      </c>
      <c r="R19" s="13"/>
      <c r="S19" s="13"/>
    </row>
    <row r="20" spans="1:19">
      <c r="A20" s="91" t="s">
        <v>44</v>
      </c>
      <c r="B20" s="175">
        <v>29983.06</v>
      </c>
      <c r="C20" s="175">
        <v>309.27</v>
      </c>
      <c r="D20" s="175">
        <v>0</v>
      </c>
      <c r="E20" s="175">
        <v>32278.67</v>
      </c>
      <c r="F20" s="175">
        <v>346.88</v>
      </c>
      <c r="G20" s="175">
        <v>0</v>
      </c>
      <c r="H20" s="175">
        <f t="shared" si="0"/>
        <v>32278.67</v>
      </c>
      <c r="I20" s="175">
        <f t="shared" si="2"/>
        <v>346.88</v>
      </c>
      <c r="J20" s="175">
        <f t="shared" si="3"/>
        <v>0</v>
      </c>
      <c r="K20" s="175">
        <v>0</v>
      </c>
      <c r="L20" s="175">
        <v>0</v>
      </c>
      <c r="M20" s="175">
        <v>0</v>
      </c>
      <c r="N20" s="175"/>
      <c r="O20" s="175"/>
      <c r="P20" s="175">
        <v>78.42</v>
      </c>
      <c r="Q20" s="175">
        <f t="shared" si="1"/>
        <v>31435.046666666665</v>
      </c>
      <c r="R20" s="13"/>
      <c r="S20" s="13"/>
    </row>
    <row r="21" spans="1:19">
      <c r="A21" s="91" t="s">
        <v>45</v>
      </c>
      <c r="B21" s="175">
        <v>5088.51</v>
      </c>
      <c r="C21" s="175">
        <v>21.28</v>
      </c>
      <c r="D21" s="175">
        <v>0</v>
      </c>
      <c r="E21" s="175">
        <v>6186.7</v>
      </c>
      <c r="F21" s="175">
        <v>14.61</v>
      </c>
      <c r="G21" s="175">
        <v>0</v>
      </c>
      <c r="H21" s="175">
        <f t="shared" si="0"/>
        <v>6186.7</v>
      </c>
      <c r="I21" s="175">
        <f t="shared" si="2"/>
        <v>14.61</v>
      </c>
      <c r="J21" s="175">
        <f t="shared" si="3"/>
        <v>0</v>
      </c>
      <c r="K21" s="175">
        <v>148.54598100000001</v>
      </c>
      <c r="L21" s="175">
        <v>-6.6699999999999982</v>
      </c>
      <c r="M21" s="175">
        <v>0</v>
      </c>
      <c r="N21" s="175"/>
      <c r="O21" s="175"/>
      <c r="P21" s="175">
        <v>167.18</v>
      </c>
      <c r="Q21" s="175">
        <f t="shared" si="1"/>
        <v>5802.0026476666662</v>
      </c>
      <c r="R21" s="13"/>
      <c r="S21" s="13"/>
    </row>
    <row r="22" spans="1:19">
      <c r="A22" s="91" t="s">
        <v>46</v>
      </c>
      <c r="B22" s="175">
        <v>23962.51</v>
      </c>
      <c r="C22" s="175">
        <v>153.79</v>
      </c>
      <c r="D22" s="175">
        <v>0</v>
      </c>
      <c r="E22" s="175">
        <v>28590.240000000002</v>
      </c>
      <c r="F22" s="175">
        <v>148.21</v>
      </c>
      <c r="G22" s="175">
        <v>0</v>
      </c>
      <c r="H22" s="175">
        <f t="shared" si="0"/>
        <v>28590.240000000002</v>
      </c>
      <c r="I22" s="175">
        <f t="shared" si="2"/>
        <v>148.21</v>
      </c>
      <c r="J22" s="175">
        <f t="shared" si="3"/>
        <v>0</v>
      </c>
      <c r="K22" s="175"/>
      <c r="L22" s="175"/>
      <c r="M22" s="175"/>
      <c r="N22" s="175"/>
      <c r="O22" s="175"/>
      <c r="P22" s="175">
        <v>583.12</v>
      </c>
      <c r="Q22" s="175">
        <f t="shared" si="1"/>
        <v>26464.543333333335</v>
      </c>
      <c r="R22" s="13"/>
      <c r="S22" s="13"/>
    </row>
    <row r="23" spans="1:19">
      <c r="A23" s="91" t="s">
        <v>47</v>
      </c>
      <c r="B23" s="175">
        <v>1318.93</v>
      </c>
      <c r="C23" s="175">
        <v>91.78</v>
      </c>
      <c r="D23" s="175">
        <v>3.13</v>
      </c>
      <c r="E23" s="175">
        <v>1418.56</v>
      </c>
      <c r="F23" s="175">
        <v>64.89</v>
      </c>
      <c r="G23" s="175">
        <v>0.54</v>
      </c>
      <c r="H23" s="175">
        <f t="shared" si="0"/>
        <v>1418.56</v>
      </c>
      <c r="I23" s="175">
        <f t="shared" si="2"/>
        <v>64.89</v>
      </c>
      <c r="J23" s="175">
        <f t="shared" si="3"/>
        <v>0.54</v>
      </c>
      <c r="K23" s="175"/>
      <c r="L23" s="175"/>
      <c r="M23" s="175"/>
      <c r="N23" s="175"/>
      <c r="O23" s="175"/>
      <c r="P23" s="175">
        <v>3.38</v>
      </c>
      <c r="Q23" s="175">
        <f t="shared" si="1"/>
        <v>1381.9699999999996</v>
      </c>
      <c r="R23" s="13"/>
      <c r="S23" s="13"/>
    </row>
    <row r="24" spans="1:19">
      <c r="A24" s="91" t="s">
        <v>48</v>
      </c>
      <c r="B24" s="175">
        <v>7758.61</v>
      </c>
      <c r="C24" s="175">
        <v>40.670000000000073</v>
      </c>
      <c r="D24" s="175">
        <v>738.4</v>
      </c>
      <c r="E24" s="175">
        <v>9324.23</v>
      </c>
      <c r="F24" s="175">
        <v>459.33000000000004</v>
      </c>
      <c r="G24" s="175">
        <v>353.5</v>
      </c>
      <c r="H24" s="175">
        <f t="shared" si="0"/>
        <v>9324.23</v>
      </c>
      <c r="I24" s="175">
        <f t="shared" si="2"/>
        <v>459.33000000000004</v>
      </c>
      <c r="J24" s="175">
        <f t="shared" si="3"/>
        <v>353.5</v>
      </c>
      <c r="K24" s="175">
        <v>1043.5708959999999</v>
      </c>
      <c r="L24" s="175">
        <v>418.66</v>
      </c>
      <c r="M24" s="175">
        <v>-384.9</v>
      </c>
      <c r="N24" s="175"/>
      <c r="O24" s="175"/>
      <c r="P24" s="175">
        <v>45.02</v>
      </c>
      <c r="Q24" s="175">
        <f t="shared" si="1"/>
        <v>9800.9075626666654</v>
      </c>
      <c r="R24" s="13"/>
      <c r="S24" s="13"/>
    </row>
    <row r="25" spans="1:19">
      <c r="A25" s="91" t="s">
        <v>49</v>
      </c>
      <c r="B25" s="175">
        <v>17898.23</v>
      </c>
      <c r="C25" s="175">
        <v>30.3</v>
      </c>
      <c r="D25" s="175">
        <v>0</v>
      </c>
      <c r="E25" s="175">
        <v>19599.77</v>
      </c>
      <c r="F25" s="175">
        <v>43.08</v>
      </c>
      <c r="G25" s="175">
        <v>0</v>
      </c>
      <c r="H25" s="175">
        <f t="shared" si="0"/>
        <v>19599.77</v>
      </c>
      <c r="I25" s="175">
        <f t="shared" si="2"/>
        <v>43.08</v>
      </c>
      <c r="J25" s="175">
        <f t="shared" si="3"/>
        <v>0</v>
      </c>
      <c r="K25" s="175">
        <v>141.064031</v>
      </c>
      <c r="L25" s="175">
        <v>12.78</v>
      </c>
      <c r="M25" s="175">
        <v>0</v>
      </c>
      <c r="N25" s="175"/>
      <c r="O25" s="175"/>
      <c r="P25" s="175">
        <v>221.06</v>
      </c>
      <c r="Q25" s="175">
        <f t="shared" si="1"/>
        <v>18952.594031000001</v>
      </c>
      <c r="R25" s="13"/>
      <c r="S25" s="13"/>
    </row>
    <row r="26" spans="1:19">
      <c r="A26" s="91" t="s">
        <v>50</v>
      </c>
      <c r="B26" s="175">
        <v>1580.29</v>
      </c>
      <c r="C26" s="175">
        <v>33.299999999999997</v>
      </c>
      <c r="D26" s="175">
        <v>0</v>
      </c>
      <c r="E26" s="175">
        <v>1568.11</v>
      </c>
      <c r="F26" s="175">
        <v>46.76</v>
      </c>
      <c r="G26" s="175">
        <v>0</v>
      </c>
      <c r="H26" s="175">
        <f t="shared" si="0"/>
        <v>1568.11</v>
      </c>
      <c r="I26" s="175">
        <f t="shared" si="2"/>
        <v>46.76</v>
      </c>
      <c r="J26" s="175">
        <f t="shared" si="3"/>
        <v>0</v>
      </c>
      <c r="K26" s="175">
        <v>0</v>
      </c>
      <c r="L26" s="175">
        <v>0</v>
      </c>
      <c r="M26" s="175">
        <v>0</v>
      </c>
      <c r="N26" s="175">
        <v>273.92</v>
      </c>
      <c r="O26" s="175">
        <v>0</v>
      </c>
      <c r="P26" s="175">
        <v>116.74</v>
      </c>
      <c r="Q26" s="175">
        <f t="shared" si="1"/>
        <v>1181.5099999999998</v>
      </c>
      <c r="R26" s="13"/>
      <c r="S26" s="13"/>
    </row>
    <row r="27" spans="1:19">
      <c r="A27" s="91" t="s">
        <v>51</v>
      </c>
      <c r="B27" s="175">
        <v>25518.78</v>
      </c>
      <c r="C27" s="175">
        <v>264.29000000000002</v>
      </c>
      <c r="D27" s="175">
        <v>184.45</v>
      </c>
      <c r="E27" s="175">
        <v>23962.63</v>
      </c>
      <c r="F27" s="175">
        <v>229.17999999999995</v>
      </c>
      <c r="G27" s="175">
        <v>289.87</v>
      </c>
      <c r="H27" s="175">
        <f t="shared" si="0"/>
        <v>23962.63</v>
      </c>
      <c r="I27" s="175">
        <f t="shared" si="2"/>
        <v>229.17999999999995</v>
      </c>
      <c r="J27" s="175">
        <f t="shared" si="3"/>
        <v>289.87</v>
      </c>
      <c r="K27" s="175">
        <v>0</v>
      </c>
      <c r="L27" s="175">
        <v>0</v>
      </c>
      <c r="M27" s="175">
        <v>0</v>
      </c>
      <c r="N27" s="175"/>
      <c r="O27" s="175"/>
      <c r="P27" s="175">
        <v>693.85</v>
      </c>
      <c r="Q27" s="175">
        <f t="shared" si="1"/>
        <v>23787.49666666667</v>
      </c>
      <c r="R27" s="13"/>
      <c r="S27" s="13"/>
    </row>
    <row r="28" spans="1:19">
      <c r="A28" s="91" t="s">
        <v>52</v>
      </c>
      <c r="B28" s="175">
        <v>4751.6037999999999</v>
      </c>
      <c r="C28" s="175">
        <v>454.97899999999998</v>
      </c>
      <c r="D28" s="175">
        <v>114.54</v>
      </c>
      <c r="E28" s="175">
        <v>4889.18</v>
      </c>
      <c r="F28" s="175">
        <v>281.08999999999997</v>
      </c>
      <c r="G28" s="175">
        <v>64.05</v>
      </c>
      <c r="H28" s="175">
        <f t="shared" si="0"/>
        <v>4889.18</v>
      </c>
      <c r="I28" s="175">
        <f t="shared" si="2"/>
        <v>281.08999999999997</v>
      </c>
      <c r="J28" s="175">
        <f t="shared" si="3"/>
        <v>64.05</v>
      </c>
      <c r="K28" s="175">
        <v>0</v>
      </c>
      <c r="L28" s="175">
        <v>0</v>
      </c>
      <c r="M28" s="175">
        <v>0</v>
      </c>
      <c r="N28" s="175">
        <v>0.54</v>
      </c>
      <c r="O28" s="175">
        <v>4.3499999999999996</v>
      </c>
      <c r="P28" s="175">
        <v>189.75</v>
      </c>
      <c r="Q28" s="175">
        <f t="shared" si="1"/>
        <v>4653.0312666666669</v>
      </c>
      <c r="R28" s="13"/>
      <c r="S28" s="13"/>
    </row>
    <row r="29" spans="1:19">
      <c r="A29" s="91" t="s">
        <v>53</v>
      </c>
      <c r="B29" s="175">
        <v>12449.54</v>
      </c>
      <c r="C29" s="175">
        <v>243.84999999999991</v>
      </c>
      <c r="D29" s="175">
        <v>2847.21</v>
      </c>
      <c r="E29" s="175">
        <v>10978.6</v>
      </c>
      <c r="F29" s="175">
        <v>92.039999999999964</v>
      </c>
      <c r="G29" s="175">
        <v>2905.03</v>
      </c>
      <c r="H29" s="175">
        <f t="shared" si="0"/>
        <v>10978.6</v>
      </c>
      <c r="I29" s="175">
        <f t="shared" si="2"/>
        <v>92.039999999999964</v>
      </c>
      <c r="J29" s="175">
        <f t="shared" si="3"/>
        <v>2905.03</v>
      </c>
      <c r="K29" s="175">
        <v>0</v>
      </c>
      <c r="L29" s="175">
        <v>0</v>
      </c>
      <c r="M29" s="175">
        <v>0</v>
      </c>
      <c r="N29" s="175"/>
      <c r="O29" s="175"/>
      <c r="P29" s="175">
        <v>230.88</v>
      </c>
      <c r="Q29" s="175">
        <f t="shared" si="1"/>
        <v>11238.033333333333</v>
      </c>
      <c r="R29" s="13"/>
      <c r="S29" s="13"/>
    </row>
    <row r="30" spans="1:19">
      <c r="A30" s="91" t="s">
        <v>54</v>
      </c>
      <c r="B30" s="175">
        <v>19064.97</v>
      </c>
      <c r="C30" s="175">
        <v>20.18</v>
      </c>
      <c r="D30" s="175">
        <v>0</v>
      </c>
      <c r="E30" s="175">
        <v>18742.07</v>
      </c>
      <c r="F30" s="175">
        <v>20.12</v>
      </c>
      <c r="G30" s="175">
        <v>0</v>
      </c>
      <c r="H30" s="175">
        <f t="shared" si="0"/>
        <v>18742.07</v>
      </c>
      <c r="I30" s="175">
        <f t="shared" si="2"/>
        <v>20.12</v>
      </c>
      <c r="J30" s="175">
        <f t="shared" si="3"/>
        <v>0</v>
      </c>
      <c r="K30" s="175">
        <v>0</v>
      </c>
      <c r="L30" s="175">
        <v>0</v>
      </c>
      <c r="M30" s="175">
        <v>0</v>
      </c>
      <c r="N30" s="175"/>
      <c r="O30" s="175"/>
      <c r="P30" s="175">
        <v>317.76</v>
      </c>
      <c r="Q30" s="175">
        <f t="shared" si="1"/>
        <v>18531.943333333336</v>
      </c>
      <c r="R30" s="13"/>
      <c r="S30" s="13"/>
    </row>
    <row r="31" spans="1:19">
      <c r="A31" s="91" t="s">
        <v>55</v>
      </c>
      <c r="B31" s="175">
        <v>7340.36</v>
      </c>
      <c r="C31" s="175">
        <v>4.43</v>
      </c>
      <c r="D31" s="175">
        <v>0</v>
      </c>
      <c r="E31" s="175">
        <v>7357.02</v>
      </c>
      <c r="F31" s="175">
        <v>1.98</v>
      </c>
      <c r="G31" s="175">
        <v>0</v>
      </c>
      <c r="H31" s="175">
        <f t="shared" si="0"/>
        <v>7357.02</v>
      </c>
      <c r="I31" s="175">
        <f t="shared" si="2"/>
        <v>1.98</v>
      </c>
      <c r="J31" s="175">
        <f t="shared" si="3"/>
        <v>0</v>
      </c>
      <c r="K31" s="175">
        <v>16.660097</v>
      </c>
      <c r="L31" s="175">
        <v>-2.4499999999999997</v>
      </c>
      <c r="M31" s="175">
        <v>0</v>
      </c>
      <c r="N31" s="175"/>
      <c r="O31" s="175"/>
      <c r="P31" s="175">
        <v>33.53</v>
      </c>
      <c r="Q31" s="175">
        <f t="shared" si="1"/>
        <v>7334.5967636666674</v>
      </c>
      <c r="R31" s="13"/>
      <c r="S31" s="13"/>
    </row>
    <row r="32" spans="1:19">
      <c r="A32" s="91" t="s">
        <v>56</v>
      </c>
      <c r="B32" s="175">
        <v>6799.88</v>
      </c>
      <c r="C32" s="175">
        <v>38.44</v>
      </c>
      <c r="D32" s="175">
        <v>15.96</v>
      </c>
      <c r="E32" s="175">
        <v>7131.64</v>
      </c>
      <c r="F32" s="175">
        <v>55.069999999999993</v>
      </c>
      <c r="G32" s="175">
        <v>10.31</v>
      </c>
      <c r="H32" s="175">
        <f t="shared" si="0"/>
        <v>7131.64</v>
      </c>
      <c r="I32" s="175">
        <f t="shared" si="2"/>
        <v>55.069999999999993</v>
      </c>
      <c r="J32" s="175">
        <f t="shared" si="3"/>
        <v>10.31</v>
      </c>
      <c r="K32" s="175">
        <v>320.24991399999999</v>
      </c>
      <c r="L32" s="175">
        <v>16.63</v>
      </c>
      <c r="M32" s="175">
        <v>-5.65</v>
      </c>
      <c r="N32" s="175">
        <v>55.11</v>
      </c>
      <c r="O32" s="175">
        <v>0</v>
      </c>
      <c r="P32" s="175">
        <v>21.49</v>
      </c>
      <c r="Q32" s="175">
        <f t="shared" si="1"/>
        <v>7264.7032473333338</v>
      </c>
      <c r="R32" s="13"/>
      <c r="S32" s="13"/>
    </row>
    <row r="33" spans="1:19">
      <c r="A33" s="91" t="s">
        <v>57</v>
      </c>
      <c r="B33" s="175">
        <v>21647.559999999998</v>
      </c>
      <c r="C33" s="175">
        <v>74.239999999999995</v>
      </c>
      <c r="D33" s="175">
        <v>0</v>
      </c>
      <c r="E33" s="175">
        <v>22024.59</v>
      </c>
      <c r="F33" s="175">
        <v>62.23</v>
      </c>
      <c r="G33" s="175">
        <v>0</v>
      </c>
      <c r="H33" s="175">
        <f t="shared" si="0"/>
        <v>22024.59</v>
      </c>
      <c r="I33" s="175">
        <f t="shared" si="2"/>
        <v>62.23</v>
      </c>
      <c r="J33" s="175">
        <f t="shared" si="3"/>
        <v>0</v>
      </c>
      <c r="K33" s="175">
        <v>377.03014200000001</v>
      </c>
      <c r="L33" s="175">
        <v>-12.009999999999998</v>
      </c>
      <c r="M33" s="175">
        <v>0</v>
      </c>
      <c r="N33" s="175">
        <v>3.88</v>
      </c>
      <c r="O33" s="175">
        <v>0</v>
      </c>
      <c r="P33" s="175">
        <v>1141.01</v>
      </c>
      <c r="Q33" s="175">
        <f t="shared" si="1"/>
        <v>21131.05347533333</v>
      </c>
      <c r="R33" s="13"/>
      <c r="S33" s="13"/>
    </row>
    <row r="34" spans="1:19">
      <c r="A34" s="91" t="s">
        <v>21</v>
      </c>
      <c r="B34" s="175">
        <v>1663.3</v>
      </c>
      <c r="C34" s="175">
        <v>56.42</v>
      </c>
      <c r="D34" s="175">
        <v>14.09</v>
      </c>
      <c r="E34" s="175">
        <v>1693.78</v>
      </c>
      <c r="F34" s="175">
        <v>47.43</v>
      </c>
      <c r="G34" s="175">
        <v>6.64</v>
      </c>
      <c r="H34" s="175">
        <f t="shared" si="0"/>
        <v>1693.78</v>
      </c>
      <c r="I34" s="175">
        <f t="shared" si="2"/>
        <v>47.43</v>
      </c>
      <c r="J34" s="175">
        <f t="shared" si="3"/>
        <v>6.64</v>
      </c>
      <c r="K34" s="175"/>
      <c r="L34" s="175"/>
      <c r="M34" s="175"/>
      <c r="N34" s="175">
        <v>690.1</v>
      </c>
      <c r="O34" s="175">
        <v>0</v>
      </c>
      <c r="P34" s="175">
        <v>30.88</v>
      </c>
      <c r="Q34" s="175">
        <f t="shared" si="1"/>
        <v>962.63999999999987</v>
      </c>
      <c r="R34" s="13"/>
      <c r="S34" s="13"/>
    </row>
    <row r="35" spans="1:19">
      <c r="A35" s="91" t="s">
        <v>22</v>
      </c>
      <c r="B35" s="175">
        <v>1570.57</v>
      </c>
      <c r="C35" s="175">
        <v>23.93</v>
      </c>
      <c r="D35" s="175">
        <v>1.62</v>
      </c>
      <c r="E35" s="175">
        <v>1439.15</v>
      </c>
      <c r="F35" s="175">
        <v>10.1</v>
      </c>
      <c r="G35" s="175">
        <v>0.6</v>
      </c>
      <c r="H35" s="175">
        <f t="shared" si="0"/>
        <v>1439.15</v>
      </c>
      <c r="I35" s="175">
        <f t="shared" si="2"/>
        <v>10.1</v>
      </c>
      <c r="J35" s="175">
        <f t="shared" si="3"/>
        <v>0.6</v>
      </c>
      <c r="K35" s="175">
        <v>0</v>
      </c>
      <c r="L35" s="175">
        <v>0</v>
      </c>
      <c r="M35" s="175">
        <v>0</v>
      </c>
      <c r="N35" s="175">
        <v>497</v>
      </c>
      <c r="O35" s="175">
        <v>9</v>
      </c>
      <c r="P35" s="175">
        <v>35.6</v>
      </c>
      <c r="Q35" s="175">
        <f t="shared" si="1"/>
        <v>950.35666666666691</v>
      </c>
      <c r="R35" s="13"/>
      <c r="S35" s="13"/>
    </row>
    <row r="36" spans="1:19">
      <c r="A36" s="91" t="s">
        <v>58</v>
      </c>
      <c r="B36" s="175">
        <v>20580.63</v>
      </c>
      <c r="C36" s="175">
        <v>108.51999999999998</v>
      </c>
      <c r="D36" s="175">
        <v>386.81</v>
      </c>
      <c r="E36" s="175">
        <v>18347.189999999999</v>
      </c>
      <c r="F36" s="175">
        <v>-100.16999999999996</v>
      </c>
      <c r="G36" s="175">
        <v>434.71</v>
      </c>
      <c r="H36" s="175">
        <f t="shared" si="0"/>
        <v>18347.189999999999</v>
      </c>
      <c r="I36" s="175">
        <f t="shared" si="2"/>
        <v>-100.16999999999996</v>
      </c>
      <c r="J36" s="175">
        <f t="shared" si="3"/>
        <v>434.71</v>
      </c>
      <c r="K36" s="175">
        <v>0</v>
      </c>
      <c r="L36" s="175">
        <v>0</v>
      </c>
      <c r="M36" s="175">
        <v>0</v>
      </c>
      <c r="N36" s="175">
        <v>54.74</v>
      </c>
      <c r="O36" s="175">
        <v>0</v>
      </c>
      <c r="P36" s="175">
        <v>105.44</v>
      </c>
      <c r="Q36" s="175">
        <f t="shared" si="1"/>
        <v>18931.489999999998</v>
      </c>
      <c r="R36" s="13"/>
      <c r="S36" s="13"/>
    </row>
    <row r="37" spans="1:19">
      <c r="A37" s="91" t="s">
        <v>59</v>
      </c>
      <c r="B37" s="175">
        <v>101333.9319</v>
      </c>
      <c r="C37" s="175">
        <v>2226.6500000000005</v>
      </c>
      <c r="D37" s="175">
        <v>4423.7</v>
      </c>
      <c r="E37" s="175">
        <v>95333.75</v>
      </c>
      <c r="F37" s="175">
        <v>2211.33</v>
      </c>
      <c r="G37" s="175">
        <v>4423.7</v>
      </c>
      <c r="H37" s="175">
        <f t="shared" si="0"/>
        <v>95333.75</v>
      </c>
      <c r="I37" s="175">
        <f t="shared" si="2"/>
        <v>2211.33</v>
      </c>
      <c r="J37" s="175">
        <f t="shared" si="3"/>
        <v>4423.7</v>
      </c>
      <c r="K37" s="175">
        <v>0</v>
      </c>
      <c r="L37" s="175">
        <v>0</v>
      </c>
      <c r="M37" s="175">
        <v>0</v>
      </c>
      <c r="N37" s="175"/>
      <c r="O37" s="175"/>
      <c r="P37" s="175">
        <v>5149.3999999999996</v>
      </c>
      <c r="Q37" s="175">
        <f t="shared" si="1"/>
        <v>92184.410633333333</v>
      </c>
      <c r="R37" s="13"/>
      <c r="S37" s="13"/>
    </row>
    <row r="38" spans="1:19">
      <c r="A38" s="91" t="s">
        <v>60</v>
      </c>
      <c r="B38" s="175">
        <v>52402.09</v>
      </c>
      <c r="C38" s="175">
        <v>237.67</v>
      </c>
      <c r="D38" s="175">
        <v>0</v>
      </c>
      <c r="E38" s="175">
        <v>44411.43</v>
      </c>
      <c r="F38" s="175">
        <v>236.63</v>
      </c>
      <c r="G38" s="175">
        <v>0</v>
      </c>
      <c r="H38" s="175">
        <f t="shared" si="0"/>
        <v>44411.43</v>
      </c>
      <c r="I38" s="175">
        <f t="shared" si="2"/>
        <v>236.63</v>
      </c>
      <c r="J38" s="175">
        <f t="shared" si="3"/>
        <v>0</v>
      </c>
      <c r="K38" s="175">
        <v>0</v>
      </c>
      <c r="L38" s="175">
        <v>0</v>
      </c>
      <c r="M38" s="175">
        <v>0</v>
      </c>
      <c r="N38" s="175"/>
      <c r="O38" s="175"/>
      <c r="P38" s="175">
        <v>358.34</v>
      </c>
      <c r="Q38" s="175">
        <f t="shared" si="1"/>
        <v>46716.643333333333</v>
      </c>
      <c r="R38" s="13"/>
      <c r="S38" s="13"/>
    </row>
    <row r="39" spans="1:19">
      <c r="A39" s="91" t="s">
        <v>23</v>
      </c>
      <c r="B39" s="175">
        <v>3452.66</v>
      </c>
      <c r="C39" s="175">
        <v>270.67</v>
      </c>
      <c r="D39" s="175">
        <v>0</v>
      </c>
      <c r="E39" s="175">
        <v>3319.3</v>
      </c>
      <c r="F39" s="175">
        <v>247.66</v>
      </c>
      <c r="G39" s="175">
        <v>0</v>
      </c>
      <c r="H39" s="175">
        <f t="shared" si="0"/>
        <v>3319.3</v>
      </c>
      <c r="I39" s="175">
        <f t="shared" si="2"/>
        <v>247.66</v>
      </c>
      <c r="J39" s="175">
        <f t="shared" si="3"/>
        <v>0</v>
      </c>
      <c r="K39" s="175">
        <v>0</v>
      </c>
      <c r="L39" s="175">
        <v>0</v>
      </c>
      <c r="M39" s="175">
        <v>0</v>
      </c>
      <c r="N39" s="175"/>
      <c r="O39" s="175"/>
      <c r="P39" s="175">
        <v>154.85</v>
      </c>
      <c r="Q39" s="175">
        <f t="shared" si="1"/>
        <v>3208.9033333333336</v>
      </c>
      <c r="R39" s="13"/>
      <c r="S39" s="13"/>
    </row>
    <row r="40" spans="1:19">
      <c r="A40" s="91" t="s">
        <v>61</v>
      </c>
      <c r="B40" s="175">
        <v>2983.31</v>
      </c>
      <c r="C40" s="175">
        <v>42.12</v>
      </c>
      <c r="D40" s="175">
        <v>39.6</v>
      </c>
      <c r="E40" s="175">
        <v>2437.44</v>
      </c>
      <c r="F40" s="175">
        <v>36.56</v>
      </c>
      <c r="G40" s="175">
        <v>41.33</v>
      </c>
      <c r="H40" s="175">
        <f t="shared" si="0"/>
        <v>2437.44</v>
      </c>
      <c r="I40" s="175">
        <f t="shared" si="2"/>
        <v>36.56</v>
      </c>
      <c r="J40" s="175">
        <f t="shared" si="3"/>
        <v>41.33</v>
      </c>
      <c r="K40" s="175">
        <v>0</v>
      </c>
      <c r="L40" s="175">
        <v>0</v>
      </c>
      <c r="M40" s="175">
        <v>0</v>
      </c>
      <c r="N40" s="175"/>
      <c r="O40" s="175"/>
      <c r="P40" s="175">
        <v>398.58</v>
      </c>
      <c r="Q40" s="175">
        <f t="shared" si="1"/>
        <v>2220.8166666666671</v>
      </c>
      <c r="R40" s="13"/>
      <c r="S40" s="13"/>
    </row>
    <row r="41" spans="1:19">
      <c r="A41" s="91" t="s">
        <v>62</v>
      </c>
      <c r="B41" s="175">
        <v>8760.98</v>
      </c>
      <c r="C41" s="175">
        <v>228.52999999999997</v>
      </c>
      <c r="D41" s="175">
        <v>560.37</v>
      </c>
      <c r="E41" s="175">
        <v>8471.7999999999993</v>
      </c>
      <c r="F41" s="175">
        <v>401.9899999999999</v>
      </c>
      <c r="G41" s="175">
        <v>627.07000000000005</v>
      </c>
      <c r="H41" s="175">
        <f t="shared" si="0"/>
        <v>8471.7999999999993</v>
      </c>
      <c r="I41" s="175">
        <f t="shared" si="2"/>
        <v>401.9899999999999</v>
      </c>
      <c r="J41" s="175">
        <f t="shared" si="3"/>
        <v>627.07000000000005</v>
      </c>
      <c r="K41" s="175">
        <v>0</v>
      </c>
      <c r="L41" s="175">
        <v>0</v>
      </c>
      <c r="M41" s="175">
        <v>0</v>
      </c>
      <c r="N41" s="175">
        <v>45.26</v>
      </c>
      <c r="O41" s="175">
        <v>2.82</v>
      </c>
      <c r="P41" s="175">
        <v>357.36</v>
      </c>
      <c r="Q41" s="175">
        <f t="shared" si="1"/>
        <v>8165.5733333333328</v>
      </c>
      <c r="R41" s="13"/>
      <c r="S41" s="13"/>
    </row>
    <row r="42" spans="1:19">
      <c r="A42" s="91" t="s">
        <v>24</v>
      </c>
      <c r="B42" s="175">
        <v>10299.25</v>
      </c>
      <c r="C42" s="175">
        <v>782.45</v>
      </c>
      <c r="D42" s="175">
        <v>0</v>
      </c>
      <c r="E42" s="175">
        <v>9775.32</v>
      </c>
      <c r="F42" s="175">
        <v>802.88</v>
      </c>
      <c r="G42" s="175">
        <v>0</v>
      </c>
      <c r="H42" s="175">
        <f t="shared" si="0"/>
        <v>9775.32</v>
      </c>
      <c r="I42" s="175">
        <f t="shared" si="2"/>
        <v>802.88</v>
      </c>
      <c r="J42" s="175">
        <f t="shared" si="3"/>
        <v>0</v>
      </c>
      <c r="K42" s="175">
        <v>0</v>
      </c>
      <c r="L42" s="175">
        <v>0</v>
      </c>
      <c r="M42" s="175">
        <v>0</v>
      </c>
      <c r="N42" s="175"/>
      <c r="O42" s="175"/>
      <c r="P42" s="175">
        <v>151.35</v>
      </c>
      <c r="Q42" s="175">
        <f t="shared" si="1"/>
        <v>9798.6133333333328</v>
      </c>
      <c r="R42" s="13"/>
      <c r="S42" s="13"/>
    </row>
    <row r="43" spans="1:19">
      <c r="A43" s="91" t="s">
        <v>63</v>
      </c>
      <c r="B43" s="175">
        <v>6258.57</v>
      </c>
      <c r="C43" s="175">
        <v>355.90000000000003</v>
      </c>
      <c r="D43" s="175">
        <v>82.58</v>
      </c>
      <c r="E43" s="175">
        <v>5936.09</v>
      </c>
      <c r="F43" s="175">
        <v>320.15000000000003</v>
      </c>
      <c r="G43" s="175">
        <v>44.51</v>
      </c>
      <c r="H43" s="175">
        <f t="shared" si="0"/>
        <v>5936.09</v>
      </c>
      <c r="I43" s="175">
        <f t="shared" si="2"/>
        <v>320.15000000000003</v>
      </c>
      <c r="J43" s="175">
        <f t="shared" si="3"/>
        <v>44.51</v>
      </c>
      <c r="K43" s="175">
        <v>0</v>
      </c>
      <c r="L43" s="175">
        <v>0</v>
      </c>
      <c r="M43" s="175">
        <v>0</v>
      </c>
      <c r="N43" s="175"/>
      <c r="O43" s="175"/>
      <c r="P43" s="175">
        <v>96.2</v>
      </c>
      <c r="Q43" s="175">
        <f t="shared" ref="Q43:Q74" si="4">((B43+E43+H43)/3)+K43-N43-P43</f>
        <v>5947.3833333333332</v>
      </c>
      <c r="R43" s="13"/>
      <c r="S43" s="13"/>
    </row>
    <row r="44" spans="1:19">
      <c r="A44" s="91" t="s">
        <v>64</v>
      </c>
      <c r="B44" s="175">
        <v>24240.05</v>
      </c>
      <c r="C44" s="175">
        <v>1697.1800000000003</v>
      </c>
      <c r="D44" s="175">
        <v>5080.3999999999996</v>
      </c>
      <c r="E44" s="175">
        <v>24973.61</v>
      </c>
      <c r="F44" s="175">
        <v>1476.79</v>
      </c>
      <c r="G44" s="175">
        <v>6079.31</v>
      </c>
      <c r="H44" s="175">
        <f t="shared" si="0"/>
        <v>24973.61</v>
      </c>
      <c r="I44" s="175">
        <f t="shared" si="2"/>
        <v>1476.79</v>
      </c>
      <c r="J44" s="175">
        <f t="shared" si="3"/>
        <v>6079.31</v>
      </c>
      <c r="K44" s="175">
        <v>345.71560399999998</v>
      </c>
      <c r="L44" s="175">
        <v>-220.38999999999987</v>
      </c>
      <c r="M44" s="175">
        <v>998.91</v>
      </c>
      <c r="N44" s="175"/>
      <c r="O44" s="175"/>
      <c r="P44" s="175">
        <v>24.49</v>
      </c>
      <c r="Q44" s="175">
        <f t="shared" si="4"/>
        <v>25050.315603999999</v>
      </c>
      <c r="R44" s="13"/>
      <c r="S44" s="13"/>
    </row>
    <row r="45" spans="1:19">
      <c r="A45" s="91" t="s">
        <v>65</v>
      </c>
      <c r="B45" s="175">
        <v>11828.49</v>
      </c>
      <c r="C45" s="175">
        <v>320.34000000000003</v>
      </c>
      <c r="D45" s="175">
        <v>271.38</v>
      </c>
      <c r="E45" s="175">
        <v>10196.040000000001</v>
      </c>
      <c r="F45" s="175">
        <v>334.35</v>
      </c>
      <c r="G45" s="175">
        <v>233.49</v>
      </c>
      <c r="H45" s="175">
        <f t="shared" si="0"/>
        <v>10196.040000000001</v>
      </c>
      <c r="I45" s="175">
        <f t="shared" si="2"/>
        <v>334.35</v>
      </c>
      <c r="J45" s="175">
        <f t="shared" si="3"/>
        <v>233.49</v>
      </c>
      <c r="K45" s="175">
        <v>0</v>
      </c>
      <c r="L45" s="175">
        <v>0</v>
      </c>
      <c r="M45" s="175">
        <v>0</v>
      </c>
      <c r="N45" s="175"/>
      <c r="O45" s="175"/>
      <c r="P45" s="175">
        <v>99.74</v>
      </c>
      <c r="Q45" s="175">
        <f t="shared" si="4"/>
        <v>10640.45</v>
      </c>
      <c r="R45" s="13"/>
      <c r="S45" s="13"/>
    </row>
    <row r="46" spans="1:19">
      <c r="A46" s="91" t="s">
        <v>66</v>
      </c>
      <c r="B46" s="175">
        <v>4841</v>
      </c>
      <c r="C46" s="175">
        <v>453.46</v>
      </c>
      <c r="D46" s="175">
        <v>11.99</v>
      </c>
      <c r="E46" s="175">
        <v>4805.87</v>
      </c>
      <c r="F46" s="175">
        <v>497.49</v>
      </c>
      <c r="G46" s="175">
        <v>3.05</v>
      </c>
      <c r="H46" s="175">
        <f t="shared" si="0"/>
        <v>4805.87</v>
      </c>
      <c r="I46" s="175">
        <f t="shared" si="2"/>
        <v>497.49</v>
      </c>
      <c r="J46" s="175">
        <f t="shared" si="3"/>
        <v>3.05</v>
      </c>
      <c r="K46" s="175">
        <v>0</v>
      </c>
      <c r="L46" s="175">
        <v>0</v>
      </c>
      <c r="M46" s="175">
        <v>0</v>
      </c>
      <c r="N46" s="175"/>
      <c r="O46" s="175"/>
      <c r="P46" s="175">
        <v>129.38999999999999</v>
      </c>
      <c r="Q46" s="175">
        <f t="shared" si="4"/>
        <v>4688.1899999999987</v>
      </c>
      <c r="R46" s="13"/>
      <c r="S46" s="13"/>
    </row>
    <row r="47" spans="1:19">
      <c r="A47" s="91" t="s">
        <v>67</v>
      </c>
      <c r="B47" s="175">
        <v>32051.03</v>
      </c>
      <c r="C47" s="175">
        <v>2631.7900000000004</v>
      </c>
      <c r="D47" s="175">
        <v>2565.56</v>
      </c>
      <c r="E47" s="175">
        <v>27203.35</v>
      </c>
      <c r="F47" s="175">
        <v>2458.3800000000006</v>
      </c>
      <c r="G47" s="175">
        <v>2678.43</v>
      </c>
      <c r="H47" s="175">
        <f t="shared" si="0"/>
        <v>27203.35</v>
      </c>
      <c r="I47" s="175">
        <f t="shared" si="2"/>
        <v>2458.3800000000006</v>
      </c>
      <c r="J47" s="175">
        <f t="shared" si="3"/>
        <v>2678.43</v>
      </c>
      <c r="K47" s="175">
        <v>0</v>
      </c>
      <c r="L47" s="175">
        <v>0</v>
      </c>
      <c r="M47" s="175">
        <v>0</v>
      </c>
      <c r="N47" s="175"/>
      <c r="O47" s="175"/>
      <c r="P47" s="175">
        <v>195.65</v>
      </c>
      <c r="Q47" s="175">
        <f t="shared" si="4"/>
        <v>28623.593333333331</v>
      </c>
      <c r="R47" s="13"/>
      <c r="S47" s="13"/>
    </row>
    <row r="48" spans="1:19">
      <c r="A48" s="91" t="s">
        <v>68</v>
      </c>
      <c r="B48" s="175">
        <v>8240</v>
      </c>
      <c r="C48" s="175">
        <v>0</v>
      </c>
      <c r="D48" s="175">
        <v>0</v>
      </c>
      <c r="E48" s="175">
        <v>6859.4</v>
      </c>
      <c r="F48" s="175">
        <v>0</v>
      </c>
      <c r="G48" s="175">
        <v>0</v>
      </c>
      <c r="H48" s="175">
        <f t="shared" si="0"/>
        <v>6859.4</v>
      </c>
      <c r="I48" s="175">
        <f t="shared" si="2"/>
        <v>0</v>
      </c>
      <c r="J48" s="175">
        <f t="shared" si="3"/>
        <v>0</v>
      </c>
      <c r="K48" s="175">
        <v>0</v>
      </c>
      <c r="L48" s="175">
        <v>0</v>
      </c>
      <c r="M48" s="175">
        <v>0</v>
      </c>
      <c r="N48" s="175"/>
      <c r="O48" s="175"/>
      <c r="P48" s="175">
        <v>1307.92</v>
      </c>
      <c r="Q48" s="175">
        <f t="shared" si="4"/>
        <v>6011.6799999999994</v>
      </c>
      <c r="R48" s="13"/>
      <c r="S48" s="13"/>
    </row>
    <row r="49" spans="1:19">
      <c r="A49" s="91" t="s">
        <v>69</v>
      </c>
      <c r="B49" s="175">
        <v>1957.93</v>
      </c>
      <c r="C49" s="175">
        <v>21.959999999999994</v>
      </c>
      <c r="D49" s="175">
        <v>115.11</v>
      </c>
      <c r="E49" s="175">
        <v>1964.19</v>
      </c>
      <c r="F49" s="175">
        <v>17.200000000000003</v>
      </c>
      <c r="G49" s="175">
        <v>89.22</v>
      </c>
      <c r="H49" s="175">
        <f t="shared" si="0"/>
        <v>1964.19</v>
      </c>
      <c r="I49" s="175">
        <f t="shared" si="2"/>
        <v>17.200000000000003</v>
      </c>
      <c r="J49" s="175">
        <f t="shared" si="3"/>
        <v>89.22</v>
      </c>
      <c r="K49" s="175">
        <v>0</v>
      </c>
      <c r="L49" s="175">
        <v>0</v>
      </c>
      <c r="M49" s="175">
        <v>0</v>
      </c>
      <c r="N49" s="175">
        <v>890.02</v>
      </c>
      <c r="O49" s="175">
        <v>0</v>
      </c>
      <c r="P49" s="175">
        <v>60.31</v>
      </c>
      <c r="Q49" s="175">
        <f t="shared" si="4"/>
        <v>1011.7733333333333</v>
      </c>
      <c r="R49" s="13"/>
      <c r="S49" s="13"/>
    </row>
    <row r="50" spans="1:19">
      <c r="A50" s="91" t="s">
        <v>70</v>
      </c>
      <c r="B50" s="175">
        <v>17424.79</v>
      </c>
      <c r="C50" s="175">
        <v>289.80999999999995</v>
      </c>
      <c r="D50" s="175">
        <v>504.25</v>
      </c>
      <c r="E50" s="175">
        <v>18516.41</v>
      </c>
      <c r="F50" s="175">
        <v>263.75000000000006</v>
      </c>
      <c r="G50" s="175">
        <v>424.09</v>
      </c>
      <c r="H50" s="175">
        <f t="shared" si="0"/>
        <v>18516.41</v>
      </c>
      <c r="I50" s="175">
        <f t="shared" si="2"/>
        <v>263.75000000000006</v>
      </c>
      <c r="J50" s="175">
        <f t="shared" si="3"/>
        <v>424.09</v>
      </c>
      <c r="K50" s="175"/>
      <c r="L50" s="175"/>
      <c r="M50" s="175"/>
      <c r="N50" s="175"/>
      <c r="O50" s="175"/>
      <c r="P50" s="175">
        <v>453.88</v>
      </c>
      <c r="Q50" s="175">
        <f t="shared" si="4"/>
        <v>17698.656666666666</v>
      </c>
      <c r="R50" s="13"/>
      <c r="S50" s="13"/>
    </row>
    <row r="51" spans="1:19">
      <c r="A51" s="91" t="s">
        <v>71</v>
      </c>
      <c r="B51" s="175">
        <v>22765.3</v>
      </c>
      <c r="C51" s="175">
        <v>166.57000000000016</v>
      </c>
      <c r="D51" s="175">
        <v>1056.3499999999999</v>
      </c>
      <c r="E51" s="175">
        <v>22791.18</v>
      </c>
      <c r="F51" s="175">
        <v>142.49</v>
      </c>
      <c r="G51" s="175">
        <v>1055.53</v>
      </c>
      <c r="H51" s="175">
        <f t="shared" si="0"/>
        <v>22791.18</v>
      </c>
      <c r="I51" s="175">
        <f t="shared" si="2"/>
        <v>142.49</v>
      </c>
      <c r="J51" s="175">
        <f t="shared" si="3"/>
        <v>1055.53</v>
      </c>
      <c r="K51" s="175">
        <v>25.879985000000001</v>
      </c>
      <c r="L51" s="175">
        <v>-24.080000000000155</v>
      </c>
      <c r="M51" s="175">
        <v>-0.81999999999993634</v>
      </c>
      <c r="N51" s="175"/>
      <c r="O51" s="175"/>
      <c r="P51" s="175">
        <v>253.03</v>
      </c>
      <c r="Q51" s="175">
        <f t="shared" si="4"/>
        <v>22555.403318333334</v>
      </c>
      <c r="R51" s="13"/>
      <c r="S51" s="13"/>
    </row>
    <row r="52" spans="1:19">
      <c r="A52" s="91" t="s">
        <v>72</v>
      </c>
      <c r="B52" s="175">
        <v>15624.75</v>
      </c>
      <c r="C52" s="175">
        <v>143.57</v>
      </c>
      <c r="D52" s="175">
        <v>0</v>
      </c>
      <c r="E52" s="175">
        <v>18287.72</v>
      </c>
      <c r="F52" s="175">
        <v>55.48</v>
      </c>
      <c r="G52" s="175">
        <v>0</v>
      </c>
      <c r="H52" s="175">
        <f t="shared" si="0"/>
        <v>18287.72</v>
      </c>
      <c r="I52" s="175">
        <f t="shared" si="2"/>
        <v>55.48</v>
      </c>
      <c r="J52" s="175">
        <f t="shared" si="3"/>
        <v>0</v>
      </c>
      <c r="K52" s="175"/>
      <c r="L52" s="175"/>
      <c r="M52" s="175"/>
      <c r="N52" s="175"/>
      <c r="O52" s="175"/>
      <c r="P52" s="175">
        <v>1093.24</v>
      </c>
      <c r="Q52" s="175">
        <f t="shared" si="4"/>
        <v>16306.823333333336</v>
      </c>
      <c r="R52" s="13"/>
      <c r="S52" s="13"/>
    </row>
    <row r="53" spans="1:19">
      <c r="A53" s="91" t="s">
        <v>73</v>
      </c>
      <c r="B53" s="175">
        <v>21499.15</v>
      </c>
      <c r="C53" s="175">
        <v>854.65999999999985</v>
      </c>
      <c r="D53" s="175">
        <v>5163.5</v>
      </c>
      <c r="E53" s="175">
        <v>23075.73</v>
      </c>
      <c r="F53" s="175">
        <v>1090.1299999999992</v>
      </c>
      <c r="G53" s="175">
        <v>5008.5200000000004</v>
      </c>
      <c r="H53" s="175">
        <f t="shared" si="0"/>
        <v>23075.73</v>
      </c>
      <c r="I53" s="175">
        <f t="shared" si="2"/>
        <v>1090.1299999999992</v>
      </c>
      <c r="J53" s="175">
        <f t="shared" si="3"/>
        <v>5008.5200000000004</v>
      </c>
      <c r="K53" s="175">
        <v>131.44499200000001</v>
      </c>
      <c r="L53" s="175">
        <v>235.47</v>
      </c>
      <c r="M53" s="175">
        <v>-154.98000000000047</v>
      </c>
      <c r="N53" s="175">
        <v>6.72</v>
      </c>
      <c r="O53" s="175">
        <v>490</v>
      </c>
      <c r="P53" s="175">
        <v>1944.53</v>
      </c>
      <c r="Q53" s="175">
        <f t="shared" si="4"/>
        <v>20730.398325333335</v>
      </c>
      <c r="R53" s="13"/>
      <c r="S53" s="13"/>
    </row>
    <row r="54" spans="1:19">
      <c r="A54" s="91" t="s">
        <v>74</v>
      </c>
      <c r="B54" s="175">
        <v>3900.86</v>
      </c>
      <c r="C54" s="175">
        <v>31.840000000000003</v>
      </c>
      <c r="D54" s="175">
        <v>85.85</v>
      </c>
      <c r="E54" s="175">
        <v>3225.5</v>
      </c>
      <c r="F54" s="175">
        <v>108.49000000000001</v>
      </c>
      <c r="G54" s="175">
        <v>49.79</v>
      </c>
      <c r="H54" s="175">
        <f t="shared" si="0"/>
        <v>3225.5</v>
      </c>
      <c r="I54" s="175">
        <f t="shared" si="2"/>
        <v>108.49000000000001</v>
      </c>
      <c r="J54" s="175">
        <f t="shared" si="3"/>
        <v>49.79</v>
      </c>
      <c r="K54" s="175">
        <v>0</v>
      </c>
      <c r="L54" s="175">
        <v>0</v>
      </c>
      <c r="M54" s="175">
        <v>0</v>
      </c>
      <c r="N54" s="175"/>
      <c r="O54" s="175"/>
      <c r="P54" s="175">
        <v>209.78</v>
      </c>
      <c r="Q54" s="175">
        <f t="shared" si="4"/>
        <v>3240.84</v>
      </c>
      <c r="R54" s="13"/>
      <c r="S54" s="13"/>
    </row>
    <row r="55" spans="1:19">
      <c r="A55" s="91" t="s">
        <v>75</v>
      </c>
      <c r="B55" s="175">
        <v>11122.72</v>
      </c>
      <c r="C55" s="175">
        <v>462.45</v>
      </c>
      <c r="D55" s="175">
        <v>34.29</v>
      </c>
      <c r="E55" s="175">
        <v>11877.62</v>
      </c>
      <c r="F55" s="175">
        <v>269.35000000000002</v>
      </c>
      <c r="G55" s="175">
        <v>38.4</v>
      </c>
      <c r="H55" s="175">
        <f t="shared" si="0"/>
        <v>11877.62</v>
      </c>
      <c r="I55" s="175">
        <f t="shared" si="2"/>
        <v>269.35000000000002</v>
      </c>
      <c r="J55" s="175">
        <f t="shared" si="3"/>
        <v>38.4</v>
      </c>
      <c r="K55" s="175"/>
      <c r="L55" s="175"/>
      <c r="M55" s="175"/>
      <c r="N55" s="175"/>
      <c r="O55" s="175"/>
      <c r="P55" s="175">
        <v>287.68</v>
      </c>
      <c r="Q55" s="175">
        <f t="shared" si="4"/>
        <v>11338.306666666665</v>
      </c>
      <c r="R55" s="13"/>
      <c r="S55" s="13"/>
    </row>
    <row r="56" spans="1:19">
      <c r="A56" s="91" t="s">
        <v>76</v>
      </c>
      <c r="B56" s="175">
        <v>29578.89</v>
      </c>
      <c r="C56" s="175">
        <v>73.45</v>
      </c>
      <c r="D56" s="175">
        <v>0</v>
      </c>
      <c r="E56" s="175">
        <v>29234.45</v>
      </c>
      <c r="F56" s="175">
        <v>92.37</v>
      </c>
      <c r="G56" s="175">
        <v>0</v>
      </c>
      <c r="H56" s="175">
        <f t="shared" si="0"/>
        <v>29234.45</v>
      </c>
      <c r="I56" s="175">
        <f t="shared" si="2"/>
        <v>92.37</v>
      </c>
      <c r="J56" s="175">
        <f t="shared" si="3"/>
        <v>0</v>
      </c>
      <c r="K56" s="175">
        <v>0</v>
      </c>
      <c r="L56" s="175">
        <v>0</v>
      </c>
      <c r="M56" s="175">
        <v>0</v>
      </c>
      <c r="N56" s="175"/>
      <c r="O56" s="175"/>
      <c r="P56" s="175">
        <v>712.52</v>
      </c>
      <c r="Q56" s="175">
        <f t="shared" si="4"/>
        <v>28636.743333333332</v>
      </c>
      <c r="R56" s="13"/>
      <c r="S56" s="13"/>
    </row>
    <row r="57" spans="1:19">
      <c r="A57" s="91" t="s">
        <v>77</v>
      </c>
      <c r="B57" s="175">
        <v>14114.1</v>
      </c>
      <c r="C57" s="175">
        <v>139.13</v>
      </c>
      <c r="D57" s="175">
        <v>0</v>
      </c>
      <c r="E57" s="175">
        <v>15055.1</v>
      </c>
      <c r="F57" s="175">
        <v>186.7</v>
      </c>
      <c r="G57" s="175">
        <v>34.33</v>
      </c>
      <c r="H57" s="175">
        <f t="shared" si="0"/>
        <v>15055.1</v>
      </c>
      <c r="I57" s="175">
        <f t="shared" si="2"/>
        <v>186.7</v>
      </c>
      <c r="J57" s="175">
        <f t="shared" si="3"/>
        <v>34.33</v>
      </c>
      <c r="K57" s="175">
        <v>0</v>
      </c>
      <c r="L57" s="175">
        <v>0</v>
      </c>
      <c r="M57" s="175">
        <v>8.5000000000000006E-5</v>
      </c>
      <c r="N57" s="175"/>
      <c r="O57" s="175"/>
      <c r="P57" s="175">
        <v>117.7</v>
      </c>
      <c r="Q57" s="175">
        <f t="shared" si="4"/>
        <v>14623.733333333334</v>
      </c>
      <c r="R57" s="13"/>
      <c r="S57" s="13"/>
    </row>
    <row r="58" spans="1:19">
      <c r="A58" s="91" t="s">
        <v>78</v>
      </c>
      <c r="B58" s="175">
        <v>34927.69</v>
      </c>
      <c r="C58" s="175">
        <v>2061.91</v>
      </c>
      <c r="D58" s="175">
        <v>6532.08</v>
      </c>
      <c r="E58" s="175">
        <v>35650.01</v>
      </c>
      <c r="F58" s="175">
        <v>2064.4699999999993</v>
      </c>
      <c r="G58" s="175">
        <v>6326.66</v>
      </c>
      <c r="H58" s="175">
        <f t="shared" si="0"/>
        <v>35650.01</v>
      </c>
      <c r="I58" s="175">
        <f t="shared" si="2"/>
        <v>2064.4699999999993</v>
      </c>
      <c r="J58" s="175">
        <f t="shared" si="3"/>
        <v>6326.66</v>
      </c>
      <c r="K58" s="175">
        <v>722.31999800000006</v>
      </c>
      <c r="L58" s="175">
        <v>2.56</v>
      </c>
      <c r="M58" s="175">
        <v>-205.42000000000007</v>
      </c>
      <c r="N58" s="175"/>
      <c r="O58" s="175"/>
      <c r="P58" s="175">
        <v>630.17999999999995</v>
      </c>
      <c r="Q58" s="175">
        <f t="shared" si="4"/>
        <v>35501.37666466667</v>
      </c>
      <c r="R58" s="13"/>
      <c r="S58" s="13"/>
    </row>
    <row r="59" spans="1:19">
      <c r="A59" s="91" t="s">
        <v>25</v>
      </c>
      <c r="B59" s="175">
        <v>14108.98</v>
      </c>
      <c r="C59" s="175">
        <v>1699.3900000000003</v>
      </c>
      <c r="D59" s="175">
        <v>4713.1499999999996</v>
      </c>
      <c r="E59" s="175">
        <v>15867.2</v>
      </c>
      <c r="F59" s="175">
        <v>2189.5099999999993</v>
      </c>
      <c r="G59" s="175">
        <v>4179.5200000000004</v>
      </c>
      <c r="H59" s="175">
        <f t="shared" si="0"/>
        <v>15867.2</v>
      </c>
      <c r="I59" s="175">
        <f t="shared" si="2"/>
        <v>2189.5099999999993</v>
      </c>
      <c r="J59" s="175">
        <f t="shared" si="3"/>
        <v>4179.5200000000004</v>
      </c>
      <c r="K59" s="175"/>
      <c r="L59" s="175"/>
      <c r="M59" s="175"/>
      <c r="N59" s="175">
        <v>3.5900000000000003</v>
      </c>
      <c r="O59" s="175">
        <v>0</v>
      </c>
      <c r="P59" s="175">
        <v>200.11</v>
      </c>
      <c r="Q59" s="175">
        <f t="shared" si="4"/>
        <v>15077.426666666668</v>
      </c>
      <c r="R59" s="13"/>
      <c r="S59" s="13"/>
    </row>
    <row r="60" spans="1:19">
      <c r="A60" s="91" t="s">
        <v>79</v>
      </c>
      <c r="B60" s="175">
        <v>13337.72</v>
      </c>
      <c r="C60" s="175">
        <v>175.49</v>
      </c>
      <c r="D60" s="175">
        <v>0</v>
      </c>
      <c r="E60" s="175">
        <v>14154.52</v>
      </c>
      <c r="F60" s="175">
        <v>119.4</v>
      </c>
      <c r="G60" s="175">
        <v>0</v>
      </c>
      <c r="H60" s="175">
        <f t="shared" si="0"/>
        <v>14154.52</v>
      </c>
      <c r="I60" s="175">
        <f t="shared" si="2"/>
        <v>119.4</v>
      </c>
      <c r="J60" s="175">
        <f t="shared" si="3"/>
        <v>0</v>
      </c>
      <c r="K60" s="175"/>
      <c r="L60" s="175"/>
      <c r="M60" s="175"/>
      <c r="N60" s="175"/>
      <c r="O60" s="175"/>
      <c r="P60" s="175">
        <v>425</v>
      </c>
      <c r="Q60" s="175">
        <f t="shared" si="4"/>
        <v>13457.253333333332</v>
      </c>
      <c r="R60" s="13"/>
      <c r="S60" s="13"/>
    </row>
    <row r="61" spans="1:19">
      <c r="A61" s="91" t="s">
        <v>80</v>
      </c>
      <c r="B61" s="175">
        <v>11234.88</v>
      </c>
      <c r="C61" s="175">
        <v>116.72</v>
      </c>
      <c r="D61" s="175">
        <v>0</v>
      </c>
      <c r="E61" s="175">
        <v>11684.83</v>
      </c>
      <c r="F61" s="175">
        <v>217.53</v>
      </c>
      <c r="G61" s="175">
        <v>0</v>
      </c>
      <c r="H61" s="175">
        <f t="shared" si="0"/>
        <v>11684.83</v>
      </c>
      <c r="I61" s="175">
        <f t="shared" si="2"/>
        <v>217.53</v>
      </c>
      <c r="J61" s="175">
        <f t="shared" si="3"/>
        <v>0</v>
      </c>
      <c r="K61" s="175">
        <v>0</v>
      </c>
      <c r="L61" s="175">
        <v>0</v>
      </c>
      <c r="M61" s="175">
        <v>0</v>
      </c>
      <c r="N61" s="175"/>
      <c r="O61" s="175"/>
      <c r="P61" s="175">
        <v>193.38</v>
      </c>
      <c r="Q61" s="175">
        <f t="shared" si="4"/>
        <v>11341.466666666667</v>
      </c>
      <c r="R61" s="13"/>
      <c r="S61" s="13"/>
    </row>
    <row r="62" spans="1:19">
      <c r="A62" s="91" t="s">
        <v>81</v>
      </c>
      <c r="B62" s="175">
        <v>6739.42</v>
      </c>
      <c r="C62" s="175">
        <v>149.56</v>
      </c>
      <c r="D62" s="175">
        <v>239.43</v>
      </c>
      <c r="E62" s="175">
        <v>7896.74</v>
      </c>
      <c r="F62" s="175">
        <v>314.42</v>
      </c>
      <c r="G62" s="175">
        <v>168.43</v>
      </c>
      <c r="H62" s="175">
        <f t="shared" si="0"/>
        <v>7896.74</v>
      </c>
      <c r="I62" s="175">
        <f t="shared" si="2"/>
        <v>314.42</v>
      </c>
      <c r="J62" s="175">
        <f t="shared" si="3"/>
        <v>168.43</v>
      </c>
      <c r="K62" s="175"/>
      <c r="L62" s="175"/>
      <c r="M62" s="175"/>
      <c r="N62" s="175">
        <v>20.799999999999997</v>
      </c>
      <c r="O62" s="175">
        <v>1</v>
      </c>
      <c r="P62" s="175">
        <v>562.09</v>
      </c>
      <c r="Q62" s="175">
        <f t="shared" si="4"/>
        <v>6928.0766666666668</v>
      </c>
      <c r="R62" s="13"/>
      <c r="S62" s="13"/>
    </row>
    <row r="63" spans="1:19">
      <c r="A63" s="91" t="s">
        <v>82</v>
      </c>
      <c r="B63" s="175">
        <v>16348.83</v>
      </c>
      <c r="C63" s="175">
        <v>57.88</v>
      </c>
      <c r="D63" s="175">
        <v>0</v>
      </c>
      <c r="E63" s="175">
        <v>15706.3</v>
      </c>
      <c r="F63" s="175">
        <v>27.36</v>
      </c>
      <c r="G63" s="175">
        <v>0</v>
      </c>
      <c r="H63" s="175">
        <f t="shared" si="0"/>
        <v>15706.3</v>
      </c>
      <c r="I63" s="175">
        <f t="shared" si="2"/>
        <v>27.36</v>
      </c>
      <c r="J63" s="175">
        <f t="shared" si="3"/>
        <v>0</v>
      </c>
      <c r="K63" s="175">
        <v>0</v>
      </c>
      <c r="L63" s="175">
        <v>0</v>
      </c>
      <c r="M63" s="175">
        <v>0</v>
      </c>
      <c r="N63" s="175">
        <v>4.5999999999999996</v>
      </c>
      <c r="O63" s="175">
        <v>0</v>
      </c>
      <c r="P63" s="175">
        <v>0</v>
      </c>
      <c r="Q63" s="175">
        <f t="shared" si="4"/>
        <v>15915.876666666663</v>
      </c>
      <c r="R63" s="13"/>
      <c r="S63" s="13"/>
    </row>
    <row r="64" spans="1:19">
      <c r="A64" s="91" t="s">
        <v>83</v>
      </c>
      <c r="B64" s="175">
        <v>11805.67</v>
      </c>
      <c r="C64" s="175">
        <v>2.7400000000000091</v>
      </c>
      <c r="D64" s="175">
        <v>571.46</v>
      </c>
      <c r="E64" s="175">
        <v>11636.57</v>
      </c>
      <c r="F64" s="175">
        <v>194.02999999999997</v>
      </c>
      <c r="G64" s="175">
        <v>602.75</v>
      </c>
      <c r="H64" s="175">
        <f t="shared" si="0"/>
        <v>11636.57</v>
      </c>
      <c r="I64" s="175">
        <f t="shared" si="2"/>
        <v>194.02999999999997</v>
      </c>
      <c r="J64" s="175">
        <f t="shared" si="3"/>
        <v>602.75</v>
      </c>
      <c r="K64" s="175">
        <v>0</v>
      </c>
      <c r="L64" s="175">
        <v>0</v>
      </c>
      <c r="M64" s="175">
        <v>0</v>
      </c>
      <c r="N64" s="175"/>
      <c r="O64" s="175"/>
      <c r="P64" s="175">
        <v>709.2</v>
      </c>
      <c r="Q64" s="175">
        <f t="shared" si="4"/>
        <v>10983.736666666666</v>
      </c>
      <c r="R64" s="13"/>
      <c r="S64" s="13"/>
    </row>
    <row r="65" spans="1:19">
      <c r="A65" s="91" t="s">
        <v>84</v>
      </c>
      <c r="B65" s="175">
        <v>16098.7</v>
      </c>
      <c r="C65" s="175">
        <v>221.51999999999998</v>
      </c>
      <c r="D65" s="175">
        <v>123.86</v>
      </c>
      <c r="E65" s="175">
        <v>16286.88</v>
      </c>
      <c r="F65" s="175">
        <v>264.94</v>
      </c>
      <c r="G65" s="175">
        <v>139.44</v>
      </c>
      <c r="H65" s="175">
        <f t="shared" si="0"/>
        <v>16286.88</v>
      </c>
      <c r="I65" s="175">
        <f t="shared" si="2"/>
        <v>264.94</v>
      </c>
      <c r="J65" s="175">
        <f t="shared" si="3"/>
        <v>139.44</v>
      </c>
      <c r="K65" s="175">
        <v>188.17998600000001</v>
      </c>
      <c r="L65" s="175">
        <v>43.42</v>
      </c>
      <c r="M65" s="175">
        <v>15.58</v>
      </c>
      <c r="N65" s="175">
        <v>2.39</v>
      </c>
      <c r="O65" s="175">
        <v>0</v>
      </c>
      <c r="P65" s="175">
        <v>675.39</v>
      </c>
      <c r="Q65" s="175">
        <f t="shared" si="4"/>
        <v>15734.553319333336</v>
      </c>
      <c r="R65" s="13"/>
      <c r="S65" s="13"/>
    </row>
    <row r="66" spans="1:19">
      <c r="A66" s="91" t="s">
        <v>27</v>
      </c>
      <c r="B66" s="175">
        <v>22257.88</v>
      </c>
      <c r="C66" s="175">
        <v>584.5</v>
      </c>
      <c r="D66" s="175">
        <v>167.47</v>
      </c>
      <c r="E66" s="175">
        <v>18011.22</v>
      </c>
      <c r="F66" s="175">
        <v>581.1099999999999</v>
      </c>
      <c r="G66" s="175">
        <v>184.07</v>
      </c>
      <c r="H66" s="175">
        <f t="shared" si="0"/>
        <v>18011.22</v>
      </c>
      <c r="I66" s="175">
        <f t="shared" si="2"/>
        <v>581.1099999999999</v>
      </c>
      <c r="J66" s="175">
        <f t="shared" si="3"/>
        <v>184.07</v>
      </c>
      <c r="K66" s="175">
        <v>0</v>
      </c>
      <c r="L66" s="175">
        <v>0</v>
      </c>
      <c r="M66" s="175">
        <v>0</v>
      </c>
      <c r="N66" s="175"/>
      <c r="O66" s="175"/>
      <c r="P66" s="175">
        <v>247.18</v>
      </c>
      <c r="Q66" s="175">
        <f t="shared" si="4"/>
        <v>19179.593333333334</v>
      </c>
      <c r="R66" s="13"/>
      <c r="S66" s="13"/>
    </row>
    <row r="67" spans="1:19">
      <c r="A67" s="91" t="s">
        <v>85</v>
      </c>
      <c r="B67" s="175">
        <v>9141.48</v>
      </c>
      <c r="C67" s="175">
        <v>392.17</v>
      </c>
      <c r="D67" s="175">
        <v>166.56</v>
      </c>
      <c r="E67" s="175">
        <v>9777.77</v>
      </c>
      <c r="F67" s="175">
        <v>147.99000000000004</v>
      </c>
      <c r="G67" s="175">
        <v>194.98</v>
      </c>
      <c r="H67" s="175">
        <f t="shared" si="0"/>
        <v>9777.77</v>
      </c>
      <c r="I67" s="175">
        <f t="shared" si="2"/>
        <v>147.99000000000004</v>
      </c>
      <c r="J67" s="175">
        <f t="shared" si="3"/>
        <v>194.98</v>
      </c>
      <c r="K67" s="175">
        <v>636.28990799999997</v>
      </c>
      <c r="L67" s="175">
        <v>-244.18000000000004</v>
      </c>
      <c r="M67" s="175">
        <v>28.42</v>
      </c>
      <c r="N67" s="175"/>
      <c r="O67" s="175"/>
      <c r="P67" s="175">
        <v>335.52</v>
      </c>
      <c r="Q67" s="175">
        <f t="shared" si="4"/>
        <v>9866.4432413333343</v>
      </c>
      <c r="R67" s="13"/>
      <c r="S67" s="13"/>
    </row>
    <row r="68" spans="1:19">
      <c r="A68" s="91" t="s">
        <v>86</v>
      </c>
      <c r="B68" s="175">
        <v>7040.15</v>
      </c>
      <c r="C68" s="175">
        <v>148.20999999999998</v>
      </c>
      <c r="D68" s="175">
        <v>34.700000000000003</v>
      </c>
      <c r="E68" s="175">
        <v>6465.6</v>
      </c>
      <c r="F68" s="175">
        <v>146.86000000000001</v>
      </c>
      <c r="G68" s="175">
        <v>23.61</v>
      </c>
      <c r="H68" s="175">
        <f t="shared" si="0"/>
        <v>6465.6</v>
      </c>
      <c r="I68" s="175">
        <f t="shared" si="2"/>
        <v>146.86000000000001</v>
      </c>
      <c r="J68" s="175">
        <f t="shared" si="3"/>
        <v>23.61</v>
      </c>
      <c r="K68" s="175">
        <v>0</v>
      </c>
      <c r="L68" s="175">
        <v>0</v>
      </c>
      <c r="M68" s="175">
        <v>0</v>
      </c>
      <c r="N68" s="175"/>
      <c r="O68" s="175"/>
      <c r="P68" s="175">
        <v>618.34</v>
      </c>
      <c r="Q68" s="175">
        <f t="shared" si="4"/>
        <v>6038.7766666666657</v>
      </c>
      <c r="R68" s="13"/>
      <c r="S68" s="13"/>
    </row>
    <row r="69" spans="1:19">
      <c r="A69" s="91" t="s">
        <v>87</v>
      </c>
      <c r="B69" s="175">
        <v>12366.82</v>
      </c>
      <c r="C69" s="175">
        <v>274.82</v>
      </c>
      <c r="D69" s="175">
        <v>0</v>
      </c>
      <c r="E69" s="175">
        <v>14581.81</v>
      </c>
      <c r="F69" s="175">
        <v>309.97000000000003</v>
      </c>
      <c r="G69" s="175">
        <v>0</v>
      </c>
      <c r="H69" s="175">
        <f t="shared" si="0"/>
        <v>14581.81</v>
      </c>
      <c r="I69" s="175">
        <f t="shared" si="2"/>
        <v>309.97000000000003</v>
      </c>
      <c r="J69" s="175">
        <f t="shared" si="3"/>
        <v>0</v>
      </c>
      <c r="K69" s="175">
        <v>0</v>
      </c>
      <c r="L69" s="175">
        <v>17.963000999999998</v>
      </c>
      <c r="M69" s="175">
        <v>0</v>
      </c>
      <c r="N69" s="175"/>
      <c r="O69" s="175"/>
      <c r="P69" s="175">
        <v>214.52</v>
      </c>
      <c r="Q69" s="175">
        <f t="shared" si="4"/>
        <v>13628.959999999997</v>
      </c>
      <c r="R69" s="13"/>
      <c r="S69" s="13"/>
    </row>
    <row r="70" spans="1:19">
      <c r="A70" s="91" t="s">
        <v>88</v>
      </c>
      <c r="B70" s="175">
        <v>1935.64</v>
      </c>
      <c r="C70" s="175">
        <v>58.110000000000007</v>
      </c>
      <c r="D70" s="175">
        <v>505.14</v>
      </c>
      <c r="E70" s="175">
        <v>1764.55</v>
      </c>
      <c r="F70" s="175">
        <v>69.439999999999941</v>
      </c>
      <c r="G70" s="175">
        <v>633.72</v>
      </c>
      <c r="H70" s="175">
        <f t="shared" si="0"/>
        <v>1764.55</v>
      </c>
      <c r="I70" s="175">
        <f t="shared" si="2"/>
        <v>69.439999999999941</v>
      </c>
      <c r="J70" s="175">
        <f t="shared" si="3"/>
        <v>633.72</v>
      </c>
      <c r="K70" s="175">
        <v>0</v>
      </c>
      <c r="L70" s="175">
        <v>0</v>
      </c>
      <c r="M70" s="175">
        <v>0</v>
      </c>
      <c r="N70" s="175"/>
      <c r="O70" s="175"/>
      <c r="P70" s="175">
        <v>94.43</v>
      </c>
      <c r="Q70" s="175">
        <f t="shared" si="4"/>
        <v>1727.1499999999999</v>
      </c>
      <c r="R70" s="13"/>
      <c r="S70" s="13"/>
    </row>
    <row r="71" spans="1:19">
      <c r="A71" s="91" t="s">
        <v>89</v>
      </c>
      <c r="B71" s="175">
        <v>6447.52</v>
      </c>
      <c r="C71" s="175">
        <v>37.479999999999997</v>
      </c>
      <c r="D71" s="175">
        <v>0</v>
      </c>
      <c r="E71" s="175">
        <v>7804.82</v>
      </c>
      <c r="F71" s="175">
        <v>82.65</v>
      </c>
      <c r="G71" s="175">
        <v>0</v>
      </c>
      <c r="H71" s="175">
        <f t="shared" si="0"/>
        <v>7804.82</v>
      </c>
      <c r="I71" s="175">
        <f t="shared" si="2"/>
        <v>82.65</v>
      </c>
      <c r="J71" s="175">
        <f t="shared" si="3"/>
        <v>0</v>
      </c>
      <c r="K71" s="175">
        <v>-4.5000000000000003E-5</v>
      </c>
      <c r="L71" s="175">
        <v>0</v>
      </c>
      <c r="M71" s="175">
        <v>0</v>
      </c>
      <c r="N71" s="175">
        <v>91.04</v>
      </c>
      <c r="O71" s="175"/>
      <c r="P71" s="175">
        <v>266.87</v>
      </c>
      <c r="Q71" s="175">
        <f t="shared" si="4"/>
        <v>6994.4766216666667</v>
      </c>
      <c r="R71" s="13"/>
      <c r="S71" s="13"/>
    </row>
    <row r="72" spans="1:19">
      <c r="A72" s="91" t="s">
        <v>90</v>
      </c>
      <c r="B72" s="175">
        <v>13615.21</v>
      </c>
      <c r="C72" s="175">
        <v>2409.2799999999997</v>
      </c>
      <c r="D72" s="175">
        <v>567.70000000000005</v>
      </c>
      <c r="E72" s="175">
        <v>16259.95</v>
      </c>
      <c r="F72" s="175">
        <v>2501.7799999999997</v>
      </c>
      <c r="G72" s="175">
        <v>688.72</v>
      </c>
      <c r="H72" s="175">
        <f t="shared" si="0"/>
        <v>16259.95</v>
      </c>
      <c r="I72" s="175">
        <f t="shared" si="2"/>
        <v>2501.7799999999997</v>
      </c>
      <c r="J72" s="175">
        <f t="shared" si="3"/>
        <v>688.72</v>
      </c>
      <c r="K72" s="175">
        <v>-9.0000000000000006E-5</v>
      </c>
      <c r="L72" s="175">
        <v>0</v>
      </c>
      <c r="M72" s="175">
        <v>0</v>
      </c>
      <c r="N72" s="175">
        <v>4.75</v>
      </c>
      <c r="O72" s="175"/>
      <c r="P72" s="175">
        <v>418.19</v>
      </c>
      <c r="Q72" s="175">
        <f t="shared" si="4"/>
        <v>14955.429910000001</v>
      </c>
      <c r="R72" s="13"/>
      <c r="S72" s="13"/>
    </row>
    <row r="73" spans="1:19">
      <c r="A73" s="91" t="s">
        <v>91</v>
      </c>
      <c r="B73" s="175">
        <v>24706.37</v>
      </c>
      <c r="C73" s="175">
        <v>2243.09</v>
      </c>
      <c r="D73" s="175">
        <v>415.98</v>
      </c>
      <c r="E73" s="175">
        <v>23859.46</v>
      </c>
      <c r="F73" s="175">
        <v>1992.56</v>
      </c>
      <c r="G73" s="175">
        <v>895.35</v>
      </c>
      <c r="H73" s="175">
        <f t="shared" si="0"/>
        <v>23859.46</v>
      </c>
      <c r="I73" s="175">
        <f t="shared" si="2"/>
        <v>1992.56</v>
      </c>
      <c r="J73" s="175">
        <f t="shared" si="3"/>
        <v>895.35</v>
      </c>
      <c r="K73" s="175">
        <v>0</v>
      </c>
      <c r="L73" s="175">
        <v>0</v>
      </c>
      <c r="M73" s="175">
        <v>0</v>
      </c>
      <c r="N73" s="175"/>
      <c r="O73" s="175"/>
      <c r="P73" s="175">
        <v>593.07000000000005</v>
      </c>
      <c r="Q73" s="175">
        <f t="shared" si="4"/>
        <v>23548.693333333336</v>
      </c>
      <c r="R73" s="13"/>
      <c r="S73" s="13"/>
    </row>
    <row r="74" spans="1:19">
      <c r="A74" s="91" t="s">
        <v>92</v>
      </c>
      <c r="B74" s="175">
        <v>15625.79</v>
      </c>
      <c r="C74" s="175">
        <v>212.31</v>
      </c>
      <c r="D74" s="175">
        <v>38.97</v>
      </c>
      <c r="E74" s="175">
        <v>14258.01</v>
      </c>
      <c r="F74" s="175">
        <v>219.45000000000002</v>
      </c>
      <c r="G74" s="175">
        <v>22.54</v>
      </c>
      <c r="H74" s="175">
        <f t="shared" si="0"/>
        <v>14258.01</v>
      </c>
      <c r="I74" s="175">
        <f t="shared" si="2"/>
        <v>219.45000000000002</v>
      </c>
      <c r="J74" s="175">
        <f t="shared" si="3"/>
        <v>22.54</v>
      </c>
      <c r="K74" s="175">
        <v>0</v>
      </c>
      <c r="L74" s="175">
        <v>0</v>
      </c>
      <c r="M74" s="175">
        <v>0</v>
      </c>
      <c r="N74" s="175">
        <v>28.75</v>
      </c>
      <c r="O74" s="175">
        <v>1.59</v>
      </c>
      <c r="P74" s="175">
        <v>154.74</v>
      </c>
      <c r="Q74" s="175">
        <f t="shared" si="4"/>
        <v>14530.446666666669</v>
      </c>
      <c r="R74" s="13"/>
      <c r="S74" s="13"/>
    </row>
    <row r="75" spans="1:19">
      <c r="A75" s="91" t="s">
        <v>93</v>
      </c>
      <c r="B75" s="175">
        <v>26963.42</v>
      </c>
      <c r="C75" s="175">
        <v>231.00000000000003</v>
      </c>
      <c r="D75" s="175">
        <v>129.6</v>
      </c>
      <c r="E75" s="175">
        <v>29709.97</v>
      </c>
      <c r="F75" s="175">
        <v>232.39999999999998</v>
      </c>
      <c r="G75" s="175">
        <v>138.11000000000001</v>
      </c>
      <c r="H75" s="175">
        <f>+E75</f>
        <v>29709.97</v>
      </c>
      <c r="I75" s="175">
        <f t="shared" si="2"/>
        <v>232.39999999999998</v>
      </c>
      <c r="J75" s="175">
        <f t="shared" si="3"/>
        <v>138.11000000000001</v>
      </c>
      <c r="K75" s="175">
        <v>892.223479</v>
      </c>
      <c r="L75" s="175">
        <v>1.4</v>
      </c>
      <c r="M75" s="175">
        <v>8.51</v>
      </c>
      <c r="N75" s="175"/>
      <c r="O75" s="175"/>
      <c r="P75" s="175">
        <v>951.28</v>
      </c>
      <c r="Q75" s="175">
        <f t="shared" ref="Q75:Q82" si="5">((B75+E75+H75)/3)+K75-N75-P75</f>
        <v>28735.396812333336</v>
      </c>
      <c r="R75" s="13"/>
      <c r="S75" s="13"/>
    </row>
    <row r="76" spans="1:19">
      <c r="A76" s="91" t="s">
        <v>94</v>
      </c>
      <c r="B76" s="175">
        <v>25334.639999999999</v>
      </c>
      <c r="C76" s="175">
        <v>72.23</v>
      </c>
      <c r="D76" s="175">
        <v>0</v>
      </c>
      <c r="E76" s="175">
        <v>26033.83</v>
      </c>
      <c r="F76" s="175">
        <v>35.590000000000003</v>
      </c>
      <c r="G76" s="175">
        <v>1.69</v>
      </c>
      <c r="H76" s="175">
        <f t="shared" ref="H76:H82" si="6">+E76</f>
        <v>26033.83</v>
      </c>
      <c r="I76" s="175">
        <f t="shared" ref="I76:I82" si="7">+F76</f>
        <v>35.590000000000003</v>
      </c>
      <c r="J76" s="175">
        <f t="shared" ref="J76:J82" si="8">+G76</f>
        <v>1.69</v>
      </c>
      <c r="K76" s="175"/>
      <c r="L76" s="175"/>
      <c r="M76" s="175"/>
      <c r="N76" s="175"/>
      <c r="O76" s="175"/>
      <c r="P76" s="175">
        <v>592.75</v>
      </c>
      <c r="Q76" s="175">
        <f t="shared" si="5"/>
        <v>25208.016666666666</v>
      </c>
      <c r="R76" s="13"/>
      <c r="S76" s="13"/>
    </row>
    <row r="77" spans="1:19">
      <c r="A77" s="91" t="s">
        <v>95</v>
      </c>
      <c r="B77" s="175">
        <v>9420.2099999999991</v>
      </c>
      <c r="C77" s="175">
        <v>54.72</v>
      </c>
      <c r="D77" s="175">
        <v>0</v>
      </c>
      <c r="E77" s="175">
        <v>9561.1299999999992</v>
      </c>
      <c r="F77" s="175">
        <v>60.35</v>
      </c>
      <c r="G77" s="175">
        <v>0</v>
      </c>
      <c r="H77" s="175">
        <f t="shared" si="6"/>
        <v>9561.1299999999992</v>
      </c>
      <c r="I77" s="175">
        <f t="shared" si="7"/>
        <v>60.35</v>
      </c>
      <c r="J77" s="175">
        <f t="shared" si="8"/>
        <v>0</v>
      </c>
      <c r="K77" s="175">
        <v>140.920174</v>
      </c>
      <c r="L77" s="175">
        <v>5.63</v>
      </c>
      <c r="M77" s="175">
        <v>0</v>
      </c>
      <c r="N77" s="175"/>
      <c r="O77" s="175"/>
      <c r="P77" s="175">
        <v>994.72</v>
      </c>
      <c r="Q77" s="175">
        <f t="shared" si="5"/>
        <v>8660.3568406666654</v>
      </c>
      <c r="R77" s="13"/>
      <c r="S77" s="13"/>
    </row>
    <row r="78" spans="1:19">
      <c r="A78" s="91" t="s">
        <v>96</v>
      </c>
      <c r="B78" s="175">
        <v>5148.68</v>
      </c>
      <c r="C78" s="175">
        <v>351.55</v>
      </c>
      <c r="D78" s="175">
        <v>0</v>
      </c>
      <c r="E78" s="175">
        <v>5314.78</v>
      </c>
      <c r="F78" s="175">
        <v>325.97000000000003</v>
      </c>
      <c r="G78" s="175">
        <v>0</v>
      </c>
      <c r="H78" s="175">
        <f t="shared" si="6"/>
        <v>5314.78</v>
      </c>
      <c r="I78" s="175">
        <f t="shared" si="7"/>
        <v>325.97000000000003</v>
      </c>
      <c r="J78" s="175">
        <f t="shared" si="8"/>
        <v>0</v>
      </c>
      <c r="K78" s="175">
        <v>166.10009099999999</v>
      </c>
      <c r="L78" s="175">
        <v>-25.579999999999927</v>
      </c>
      <c r="M78" s="175">
        <v>0</v>
      </c>
      <c r="N78" s="175"/>
      <c r="O78" s="175"/>
      <c r="P78" s="175">
        <v>340.41</v>
      </c>
      <c r="Q78" s="175">
        <f t="shared" si="5"/>
        <v>5085.1034243333334</v>
      </c>
      <c r="R78" s="13"/>
      <c r="S78" s="13"/>
    </row>
    <row r="79" spans="1:19">
      <c r="A79" s="91" t="s">
        <v>29</v>
      </c>
      <c r="B79" s="175">
        <v>2609.58</v>
      </c>
      <c r="C79" s="175">
        <v>31.34</v>
      </c>
      <c r="D79" s="175">
        <v>0</v>
      </c>
      <c r="E79" s="175">
        <v>2830.14</v>
      </c>
      <c r="F79" s="175">
        <v>0</v>
      </c>
      <c r="G79" s="175">
        <v>0</v>
      </c>
      <c r="H79" s="175">
        <f t="shared" si="6"/>
        <v>2830.14</v>
      </c>
      <c r="I79" s="175">
        <f t="shared" si="7"/>
        <v>0</v>
      </c>
      <c r="J79" s="175">
        <f t="shared" si="8"/>
        <v>0</v>
      </c>
      <c r="K79" s="175">
        <v>220.55996099999999</v>
      </c>
      <c r="L79" s="175">
        <v>-31.34</v>
      </c>
      <c r="M79" s="175">
        <v>0</v>
      </c>
      <c r="N79" s="175">
        <v>58.7</v>
      </c>
      <c r="O79" s="175"/>
      <c r="P79" s="175">
        <v>17.57</v>
      </c>
      <c r="Q79" s="175">
        <f t="shared" si="5"/>
        <v>2900.9099609999994</v>
      </c>
      <c r="R79" s="13"/>
      <c r="S79" s="13"/>
    </row>
    <row r="80" spans="1:19">
      <c r="A80" s="91" t="s">
        <v>97</v>
      </c>
      <c r="B80" s="175">
        <v>11784.29</v>
      </c>
      <c r="C80" s="175">
        <v>1030.44</v>
      </c>
      <c r="D80" s="175">
        <v>0</v>
      </c>
      <c r="E80" s="175">
        <v>11983</v>
      </c>
      <c r="F80" s="175">
        <v>768.55</v>
      </c>
      <c r="G80" s="175">
        <v>0</v>
      </c>
      <c r="H80" s="175">
        <f t="shared" si="6"/>
        <v>11983</v>
      </c>
      <c r="I80" s="175">
        <f t="shared" si="7"/>
        <v>768.55</v>
      </c>
      <c r="J80" s="175">
        <f t="shared" si="8"/>
        <v>0</v>
      </c>
      <c r="K80" s="175"/>
      <c r="L80" s="175"/>
      <c r="M80" s="175"/>
      <c r="N80" s="175"/>
      <c r="O80" s="175"/>
      <c r="P80" s="175">
        <v>293.69</v>
      </c>
      <c r="Q80" s="175">
        <f t="shared" si="5"/>
        <v>11623.073333333334</v>
      </c>
      <c r="R80" s="13"/>
      <c r="S80" s="13"/>
    </row>
    <row r="81" spans="1:19">
      <c r="A81" s="91" t="s">
        <v>98</v>
      </c>
      <c r="B81" s="175">
        <v>15038.76</v>
      </c>
      <c r="C81" s="175">
        <v>203.32999999999998</v>
      </c>
      <c r="D81" s="175">
        <v>186.56</v>
      </c>
      <c r="E81" s="175">
        <v>16104.22</v>
      </c>
      <c r="F81" s="175">
        <v>267.94</v>
      </c>
      <c r="G81" s="175">
        <v>204.07</v>
      </c>
      <c r="H81" s="175">
        <f t="shared" si="6"/>
        <v>16104.22</v>
      </c>
      <c r="I81" s="175">
        <f t="shared" si="7"/>
        <v>267.94</v>
      </c>
      <c r="J81" s="175">
        <f t="shared" si="8"/>
        <v>204.07</v>
      </c>
      <c r="K81" s="175">
        <v>4.8999999999999998E-5</v>
      </c>
      <c r="L81" s="175">
        <v>0</v>
      </c>
      <c r="M81" s="175">
        <v>0</v>
      </c>
      <c r="N81" s="175">
        <v>32.369999999999997</v>
      </c>
      <c r="O81" s="175"/>
      <c r="P81" s="175">
        <v>209.8</v>
      </c>
      <c r="Q81" s="175">
        <f t="shared" si="5"/>
        <v>15506.896715666666</v>
      </c>
      <c r="R81" s="13"/>
      <c r="S81" s="13"/>
    </row>
    <row r="82" spans="1:19">
      <c r="A82" s="91" t="s">
        <v>99</v>
      </c>
      <c r="B82" s="176">
        <v>7446.38</v>
      </c>
      <c r="C82" s="176">
        <v>179.63</v>
      </c>
      <c r="D82" s="176">
        <v>0</v>
      </c>
      <c r="E82" s="176">
        <v>7487.06</v>
      </c>
      <c r="F82" s="176">
        <v>138.94</v>
      </c>
      <c r="G82" s="176">
        <v>0</v>
      </c>
      <c r="H82" s="176">
        <f t="shared" si="6"/>
        <v>7487.06</v>
      </c>
      <c r="I82" s="176">
        <f t="shared" si="7"/>
        <v>138.94</v>
      </c>
      <c r="J82" s="176">
        <f t="shared" si="8"/>
        <v>0</v>
      </c>
      <c r="K82" s="176"/>
      <c r="L82" s="176"/>
      <c r="M82" s="176"/>
      <c r="N82" s="176"/>
      <c r="O82" s="176"/>
      <c r="P82" s="176">
        <v>338.58</v>
      </c>
      <c r="Q82" s="176">
        <f t="shared" si="5"/>
        <v>7134.92</v>
      </c>
      <c r="R82" s="13"/>
      <c r="S82" s="13"/>
    </row>
    <row r="83" spans="1:19" s="6" customFormat="1">
      <c r="A83" s="155" t="s">
        <v>100</v>
      </c>
      <c r="B83" s="177">
        <f>SUM(B11:B82)</f>
        <v>1055591.8157000002</v>
      </c>
      <c r="C83" s="177">
        <f t="shared" ref="C83:Q83" si="9">SUM(C11:C82)</f>
        <v>29256.239000000005</v>
      </c>
      <c r="D83" s="202">
        <f t="shared" si="9"/>
        <v>39358.279999999992</v>
      </c>
      <c r="E83" s="202">
        <f t="shared" si="9"/>
        <v>1056211.18</v>
      </c>
      <c r="F83" s="202">
        <f t="shared" si="9"/>
        <v>29099.789999999997</v>
      </c>
      <c r="G83" s="202">
        <f t="shared" si="9"/>
        <v>39913.210000000014</v>
      </c>
      <c r="H83" s="202">
        <f t="shared" si="9"/>
        <v>1056211.18</v>
      </c>
      <c r="I83" s="202">
        <f t="shared" si="9"/>
        <v>29099.789999999997</v>
      </c>
      <c r="J83" s="202">
        <f t="shared" si="9"/>
        <v>39913.210000000014</v>
      </c>
      <c r="K83" s="202">
        <f t="shared" ref="K83:P83" si="10">SUM(K11:K82)</f>
        <v>5745.6150830000006</v>
      </c>
      <c r="L83" s="202">
        <f t="shared" si="10"/>
        <v>202.11300100000008</v>
      </c>
      <c r="M83" s="202">
        <f t="shared" si="10"/>
        <v>278.0600849999995</v>
      </c>
      <c r="N83" s="202">
        <f t="shared" si="10"/>
        <v>2879.4599999999996</v>
      </c>
      <c r="O83" s="202">
        <f t="shared" si="10"/>
        <v>508.76</v>
      </c>
      <c r="P83" s="202">
        <f t="shared" si="10"/>
        <v>29418.780000000002</v>
      </c>
      <c r="Q83" s="202">
        <f t="shared" si="9"/>
        <v>1029452.1003163334</v>
      </c>
    </row>
    <row r="85" spans="1:19">
      <c r="B85" s="16"/>
      <c r="C85" s="16"/>
      <c r="D85" s="16"/>
      <c r="E85" s="16"/>
      <c r="F85" s="16"/>
      <c r="G85" s="16"/>
      <c r="H85" s="16"/>
      <c r="I85" s="16"/>
      <c r="J85" s="16"/>
      <c r="K85" s="134"/>
      <c r="L85" s="135"/>
      <c r="M85" s="135"/>
    </row>
    <row r="86" spans="1:19" ht="39.6" customHeight="1">
      <c r="E86" s="17"/>
      <c r="F86" s="17"/>
      <c r="G86" s="17"/>
      <c r="H86" s="17"/>
      <c r="I86" s="17"/>
      <c r="J86" s="17"/>
      <c r="K86" s="135"/>
      <c r="L86" s="135"/>
      <c r="M86" s="135"/>
    </row>
  </sheetData>
  <customSheetViews>
    <customSheetView guid="{C0575C55-AE14-4D4D-A2FB-D0CE01AB3D40}" hiddenColumns="1">
      <pane ySplit="2" topLeftCell="A3" activePane="bottomLeft" state="frozen"/>
      <selection pane="bottomLeft" activeCell="K26" sqref="K26"/>
      <pageMargins left="0.7" right="0.7" top="0.75" bottom="0.75" header="0.3" footer="0.3"/>
      <pageSetup orientation="portrait" verticalDpi="4294967295" r:id="rId1"/>
    </customSheetView>
    <customSheetView guid="{E5E65F53-7CC3-4AEF-9217-01FBF193C535}" hiddenColumns="1">
      <pane ySplit="2" topLeftCell="A3" activePane="bottomLeft" state="frozen"/>
      <selection pane="bottomLeft" activeCell="D26" sqref="D26"/>
      <pageMargins left="0.7" right="0.7" top="0.75" bottom="0.75" header="0.3" footer="0.3"/>
      <pageSetup orientation="portrait" verticalDpi="4294967295" r:id="rId2"/>
    </customSheetView>
  </customSheetViews>
  <mergeCells count="5">
    <mergeCell ref="N8:O8"/>
    <mergeCell ref="B8:D8"/>
    <mergeCell ref="E8:G8"/>
    <mergeCell ref="H8:J8"/>
    <mergeCell ref="K8:M8"/>
  </mergeCells>
  <printOptions headings="1"/>
  <pageMargins left="0.25" right="0.25" top="0.75" bottom="0.75" header="0.3" footer="0.3"/>
  <pageSetup scale="50" fitToHeight="0" orientation="landscape" verticalDpi="4294967295" r:id="rId3"/>
  <headerFooter>
    <oddHeader>&amp;LCalifornia Community Colleges&amp;12
2018-19 Student Centered Funding Formula&amp;RSimulations
July 17, 2018</oddHeader>
    <oddFooter>&amp;L&amp;A&amp;RPage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M83"/>
  <sheetViews>
    <sheetView zoomScale="110" zoomScaleNormal="110" workbookViewId="0">
      <pane ySplit="9" topLeftCell="A10" activePane="bottomLeft" state="frozen"/>
      <selection activeCell="G88" sqref="G88"/>
      <selection pane="bottomLeft" activeCell="G8" sqref="G8"/>
    </sheetView>
  </sheetViews>
  <sheetFormatPr defaultColWidth="9.140625" defaultRowHeight="15"/>
  <cols>
    <col min="1" max="1" width="23.140625" style="14" bestFit="1" customWidth="1"/>
    <col min="2" max="2" width="1.7109375" style="15" customWidth="1"/>
    <col min="3" max="3" width="15.5703125" style="14" bestFit="1" customWidth="1"/>
    <col min="4" max="4" width="14.42578125" style="14" bestFit="1" customWidth="1"/>
    <col min="5" max="5" width="14" style="14" bestFit="1" customWidth="1"/>
    <col min="6" max="6" width="15.5703125" style="14" bestFit="1" customWidth="1"/>
    <col min="7" max="7" width="18" style="14" bestFit="1" customWidth="1"/>
    <col min="8" max="8" width="1.7109375" style="15" customWidth="1"/>
    <col min="9" max="9" width="14.42578125" style="14" bestFit="1" customWidth="1"/>
    <col min="10" max="10" width="10.42578125" style="14" bestFit="1" customWidth="1"/>
    <col min="11" max="11" width="14.42578125" style="14" bestFit="1" customWidth="1"/>
    <col min="12" max="12" width="15.5703125" style="14" bestFit="1" customWidth="1"/>
    <col min="13" max="13" width="14.28515625" style="14" bestFit="1" customWidth="1"/>
    <col min="14" max="16384" width="9.140625" style="14"/>
  </cols>
  <sheetData>
    <row r="1" spans="1:12" hidden="1"/>
    <row r="2" spans="1:12" hidden="1"/>
    <row r="3" spans="1:12" hidden="1"/>
    <row r="4" spans="1:12" hidden="1"/>
    <row r="5" spans="1:12" hidden="1"/>
    <row r="6" spans="1:12" hidden="1"/>
    <row r="7" spans="1:12" s="134" customFormat="1" ht="30" customHeight="1">
      <c r="A7" s="154" t="s">
        <v>204</v>
      </c>
      <c r="B7" s="153"/>
      <c r="G7" s="152"/>
      <c r="H7" s="153"/>
    </row>
    <row r="8" spans="1:12" s="134" customFormat="1" ht="23.25">
      <c r="A8" s="159"/>
      <c r="B8" s="15"/>
      <c r="C8" s="232" t="s">
        <v>192</v>
      </c>
      <c r="D8" s="232"/>
      <c r="E8" s="232"/>
      <c r="F8" s="232"/>
      <c r="G8" s="213">
        <v>4.4600000000000001E-2</v>
      </c>
      <c r="H8" s="15"/>
      <c r="I8" s="232" t="s">
        <v>193</v>
      </c>
      <c r="J8" s="232"/>
      <c r="K8" s="232"/>
      <c r="L8" s="232"/>
    </row>
    <row r="9" spans="1:12" s="6" customFormat="1" ht="51">
      <c r="A9" s="178" t="s">
        <v>34</v>
      </c>
      <c r="B9" s="156"/>
      <c r="C9" s="160" t="s">
        <v>160</v>
      </c>
      <c r="D9" s="160" t="s">
        <v>161</v>
      </c>
      <c r="E9" s="160" t="s">
        <v>162</v>
      </c>
      <c r="F9" s="160" t="s">
        <v>190</v>
      </c>
      <c r="G9" s="160" t="s">
        <v>191</v>
      </c>
      <c r="H9" s="156"/>
      <c r="I9" s="160" t="s">
        <v>160</v>
      </c>
      <c r="J9" s="160" t="s">
        <v>102</v>
      </c>
      <c r="K9" s="160" t="s">
        <v>162</v>
      </c>
      <c r="L9" s="160" t="s">
        <v>190</v>
      </c>
    </row>
    <row r="10" spans="1:12" ht="9" customHeight="1">
      <c r="A10" s="136"/>
      <c r="C10" s="136"/>
      <c r="D10" s="136"/>
      <c r="E10" s="136"/>
      <c r="F10" s="136"/>
      <c r="G10" s="136"/>
      <c r="I10" s="136"/>
      <c r="J10" s="136"/>
      <c r="K10" s="136"/>
      <c r="L10" s="136"/>
    </row>
    <row r="11" spans="1:12">
      <c r="A11" s="91" t="s">
        <v>35</v>
      </c>
      <c r="B11" s="157"/>
      <c r="C11" s="161">
        <v>6082724</v>
      </c>
      <c r="D11" s="161">
        <v>0</v>
      </c>
      <c r="E11" s="161">
        <v>0</v>
      </c>
      <c r="F11" s="162">
        <f>SUM(C11:E11)</f>
        <v>6082724</v>
      </c>
      <c r="G11" s="162">
        <f>F11*(1+$G$8)</f>
        <v>6354013.4903999995</v>
      </c>
      <c r="H11" s="158"/>
      <c r="I11" s="161">
        <f>+G11</f>
        <v>6354013.4903999995</v>
      </c>
      <c r="J11" s="163">
        <f>'10. Systemwide Detail'!$B$6</f>
        <v>2.7099999999999999E-2</v>
      </c>
      <c r="K11" s="161">
        <f t="shared" ref="K11:K42" si="0">+I11*J11</f>
        <v>172193.76558983998</v>
      </c>
      <c r="L11" s="162">
        <f>I11+K11</f>
        <v>6526207.2559898393</v>
      </c>
    </row>
    <row r="12" spans="1:12">
      <c r="A12" s="91" t="s">
        <v>36</v>
      </c>
      <c r="B12" s="157"/>
      <c r="C12" s="164">
        <v>6082724</v>
      </c>
      <c r="D12" s="164">
        <v>0</v>
      </c>
      <c r="E12" s="164">
        <v>0</v>
      </c>
      <c r="F12" s="165">
        <f t="shared" ref="F12:F75" si="1">SUM(C12:E12)</f>
        <v>6082724</v>
      </c>
      <c r="G12" s="165">
        <f t="shared" ref="G12:G75" si="2">F12*(1+$G$8)</f>
        <v>6354013.4903999995</v>
      </c>
      <c r="H12" s="158"/>
      <c r="I12" s="164">
        <f t="shared" ref="I12:I75" si="3">+G12</f>
        <v>6354013.4903999995</v>
      </c>
      <c r="J12" s="163">
        <f>'10. Systemwide Detail'!$B$6</f>
        <v>2.7099999999999999E-2</v>
      </c>
      <c r="K12" s="164">
        <f t="shared" si="0"/>
        <v>172193.76558983998</v>
      </c>
      <c r="L12" s="165">
        <f>I12+K12</f>
        <v>6526207.2559898393</v>
      </c>
    </row>
    <row r="13" spans="1:12">
      <c r="A13" s="91" t="s">
        <v>37</v>
      </c>
      <c r="B13" s="157"/>
      <c r="C13" s="164">
        <v>4810441</v>
      </c>
      <c r="D13" s="164">
        <v>0</v>
      </c>
      <c r="E13" s="164">
        <v>0</v>
      </c>
      <c r="F13" s="165">
        <f t="shared" si="1"/>
        <v>4810441</v>
      </c>
      <c r="G13" s="165">
        <f t="shared" si="2"/>
        <v>5024986.6685999995</v>
      </c>
      <c r="H13" s="158"/>
      <c r="I13" s="164">
        <f t="shared" si="3"/>
        <v>5024986.6685999995</v>
      </c>
      <c r="J13" s="163">
        <f>'10. Systemwide Detail'!$B$6</f>
        <v>2.7099999999999999E-2</v>
      </c>
      <c r="K13" s="164">
        <f t="shared" si="0"/>
        <v>136177.13871905999</v>
      </c>
      <c r="L13" s="165">
        <f t="shared" ref="L13:L76" si="4">I13+K13</f>
        <v>5161163.80731906</v>
      </c>
    </row>
    <row r="14" spans="1:12">
      <c r="A14" s="91" t="s">
        <v>38</v>
      </c>
      <c r="B14" s="157"/>
      <c r="C14" s="164">
        <v>6082724</v>
      </c>
      <c r="D14" s="164">
        <v>0</v>
      </c>
      <c r="E14" s="164">
        <v>0</v>
      </c>
      <c r="F14" s="165">
        <f t="shared" si="1"/>
        <v>6082724</v>
      </c>
      <c r="G14" s="165">
        <f t="shared" si="2"/>
        <v>6354013.4903999995</v>
      </c>
      <c r="H14" s="158"/>
      <c r="I14" s="164">
        <f t="shared" si="3"/>
        <v>6354013.4903999995</v>
      </c>
      <c r="J14" s="163">
        <f>'10. Systemwide Detail'!$B$6</f>
        <v>2.7099999999999999E-2</v>
      </c>
      <c r="K14" s="164">
        <f t="shared" si="0"/>
        <v>172193.76558983998</v>
      </c>
      <c r="L14" s="165">
        <f t="shared" si="4"/>
        <v>6526207.2559898393</v>
      </c>
    </row>
    <row r="15" spans="1:12">
      <c r="A15" s="91" t="s">
        <v>39</v>
      </c>
      <c r="B15" s="157"/>
      <c r="C15" s="164">
        <v>6082724</v>
      </c>
      <c r="D15" s="164">
        <v>0</v>
      </c>
      <c r="E15" s="164">
        <v>0</v>
      </c>
      <c r="F15" s="165">
        <f t="shared" si="1"/>
        <v>6082724</v>
      </c>
      <c r="G15" s="165">
        <f t="shared" si="2"/>
        <v>6354013.4903999995</v>
      </c>
      <c r="H15" s="158"/>
      <c r="I15" s="164">
        <f t="shared" si="3"/>
        <v>6354013.4903999995</v>
      </c>
      <c r="J15" s="163">
        <f>'10. Systemwide Detail'!$B$6</f>
        <v>2.7099999999999999E-2</v>
      </c>
      <c r="K15" s="164">
        <f t="shared" si="0"/>
        <v>172193.76558983998</v>
      </c>
      <c r="L15" s="165">
        <f t="shared" si="4"/>
        <v>6526207.2559898393</v>
      </c>
    </row>
    <row r="16" spans="1:12">
      <c r="A16" s="91" t="s">
        <v>40</v>
      </c>
      <c r="B16" s="157"/>
      <c r="C16" s="164">
        <v>4866179</v>
      </c>
      <c r="D16" s="164">
        <v>0</v>
      </c>
      <c r="E16" s="164">
        <v>0</v>
      </c>
      <c r="F16" s="165">
        <f t="shared" si="1"/>
        <v>4866179</v>
      </c>
      <c r="G16" s="165">
        <f t="shared" si="2"/>
        <v>5083210.5833999999</v>
      </c>
      <c r="H16" s="158"/>
      <c r="I16" s="164">
        <f t="shared" si="3"/>
        <v>5083210.5833999999</v>
      </c>
      <c r="J16" s="163">
        <f>'10. Systemwide Detail'!$B$6</f>
        <v>2.7099999999999999E-2</v>
      </c>
      <c r="K16" s="164">
        <f t="shared" si="0"/>
        <v>137755.00681013998</v>
      </c>
      <c r="L16" s="165">
        <f t="shared" si="4"/>
        <v>5220965.5902101398</v>
      </c>
    </row>
    <row r="17" spans="1:12">
      <c r="A17" s="91" t="s">
        <v>41</v>
      </c>
      <c r="B17" s="157"/>
      <c r="C17" s="164">
        <v>7907540</v>
      </c>
      <c r="D17" s="164">
        <v>0</v>
      </c>
      <c r="E17" s="164">
        <v>0</v>
      </c>
      <c r="F17" s="165">
        <f t="shared" si="1"/>
        <v>7907540</v>
      </c>
      <c r="G17" s="165">
        <f t="shared" si="2"/>
        <v>8260216.284</v>
      </c>
      <c r="H17" s="158"/>
      <c r="I17" s="164">
        <f t="shared" si="3"/>
        <v>8260216.284</v>
      </c>
      <c r="J17" s="163">
        <f>'10. Systemwide Detail'!$B$6</f>
        <v>2.7099999999999999E-2</v>
      </c>
      <c r="K17" s="164">
        <f t="shared" si="0"/>
        <v>223851.86129639999</v>
      </c>
      <c r="L17" s="165">
        <f t="shared" si="4"/>
        <v>8484068.1452964004</v>
      </c>
    </row>
    <row r="18" spans="1:12">
      <c r="A18" s="91" t="s">
        <v>42</v>
      </c>
      <c r="B18" s="157"/>
      <c r="C18" s="164">
        <v>7299269</v>
      </c>
      <c r="D18" s="164">
        <v>0</v>
      </c>
      <c r="E18" s="164">
        <v>0</v>
      </c>
      <c r="F18" s="165">
        <f t="shared" si="1"/>
        <v>7299269</v>
      </c>
      <c r="G18" s="165">
        <f t="shared" si="2"/>
        <v>7624816.3974000001</v>
      </c>
      <c r="H18" s="158"/>
      <c r="I18" s="164">
        <f t="shared" si="3"/>
        <v>7624816.3974000001</v>
      </c>
      <c r="J18" s="163">
        <f>'10. Systemwide Detail'!$B$6</f>
        <v>2.7099999999999999E-2</v>
      </c>
      <c r="K18" s="164">
        <f t="shared" si="0"/>
        <v>206632.52436953998</v>
      </c>
      <c r="L18" s="165">
        <f t="shared" si="4"/>
        <v>7831448.9217695398</v>
      </c>
    </row>
    <row r="19" spans="1:12">
      <c r="A19" s="91" t="s">
        <v>43</v>
      </c>
      <c r="B19" s="157"/>
      <c r="C19" s="164">
        <v>4866179</v>
      </c>
      <c r="D19" s="164">
        <v>0</v>
      </c>
      <c r="E19" s="164">
        <v>0</v>
      </c>
      <c r="F19" s="165">
        <f t="shared" si="1"/>
        <v>4866179</v>
      </c>
      <c r="G19" s="165">
        <f t="shared" si="2"/>
        <v>5083210.5833999999</v>
      </c>
      <c r="H19" s="158"/>
      <c r="I19" s="164">
        <f t="shared" si="3"/>
        <v>5083210.5833999999</v>
      </c>
      <c r="J19" s="163">
        <f>'10. Systemwide Detail'!$B$6</f>
        <v>2.7099999999999999E-2</v>
      </c>
      <c r="K19" s="164">
        <f t="shared" si="0"/>
        <v>137755.00681013998</v>
      </c>
      <c r="L19" s="165">
        <f t="shared" si="4"/>
        <v>5220965.5902101398</v>
      </c>
    </row>
    <row r="20" spans="1:12">
      <c r="A20" s="91" t="s">
        <v>44</v>
      </c>
      <c r="B20" s="157"/>
      <c r="C20" s="164">
        <v>12165447</v>
      </c>
      <c r="D20" s="164">
        <v>0</v>
      </c>
      <c r="E20" s="164">
        <v>0</v>
      </c>
      <c r="F20" s="165">
        <f t="shared" si="1"/>
        <v>12165447</v>
      </c>
      <c r="G20" s="165">
        <f t="shared" si="2"/>
        <v>12708025.9362</v>
      </c>
      <c r="H20" s="158"/>
      <c r="I20" s="164">
        <f t="shared" si="3"/>
        <v>12708025.9362</v>
      </c>
      <c r="J20" s="163">
        <f>'10. Systemwide Detail'!$B$6</f>
        <v>2.7099999999999999E-2</v>
      </c>
      <c r="K20" s="164">
        <f t="shared" si="0"/>
        <v>344387.50287102</v>
      </c>
      <c r="L20" s="165">
        <f t="shared" si="4"/>
        <v>13052413.43907102</v>
      </c>
    </row>
    <row r="21" spans="1:12">
      <c r="A21" s="91" t="s">
        <v>45</v>
      </c>
      <c r="B21" s="157"/>
      <c r="C21" s="164">
        <v>3649633</v>
      </c>
      <c r="D21" s="164">
        <v>0</v>
      </c>
      <c r="E21" s="164">
        <v>0</v>
      </c>
      <c r="F21" s="165">
        <f t="shared" si="1"/>
        <v>3649633</v>
      </c>
      <c r="G21" s="165">
        <f t="shared" si="2"/>
        <v>3812406.6318000001</v>
      </c>
      <c r="H21" s="158"/>
      <c r="I21" s="164">
        <f t="shared" si="3"/>
        <v>3812406.6318000001</v>
      </c>
      <c r="J21" s="163">
        <f>'10. Systemwide Detail'!$B$6</f>
        <v>2.7099999999999999E-2</v>
      </c>
      <c r="K21" s="164">
        <f t="shared" si="0"/>
        <v>103316.21972178</v>
      </c>
      <c r="L21" s="165">
        <f t="shared" si="4"/>
        <v>3915722.8515217802</v>
      </c>
    </row>
    <row r="22" spans="1:12">
      <c r="A22" s="91" t="s">
        <v>46</v>
      </c>
      <c r="B22" s="157"/>
      <c r="C22" s="164">
        <v>13990263</v>
      </c>
      <c r="D22" s="164">
        <v>0</v>
      </c>
      <c r="E22" s="164">
        <v>0</v>
      </c>
      <c r="F22" s="165">
        <f t="shared" si="1"/>
        <v>13990263</v>
      </c>
      <c r="G22" s="165">
        <f t="shared" si="2"/>
        <v>14614228.729799999</v>
      </c>
      <c r="H22" s="158"/>
      <c r="I22" s="164">
        <f t="shared" si="3"/>
        <v>14614228.729799999</v>
      </c>
      <c r="J22" s="163">
        <f>'10. Systemwide Detail'!$B$6</f>
        <v>2.7099999999999999E-2</v>
      </c>
      <c r="K22" s="164">
        <f t="shared" si="0"/>
        <v>396045.59857757995</v>
      </c>
      <c r="L22" s="165">
        <f t="shared" si="4"/>
        <v>15010274.328377578</v>
      </c>
    </row>
    <row r="23" spans="1:12">
      <c r="A23" s="91" t="s">
        <v>47</v>
      </c>
      <c r="B23" s="157"/>
      <c r="C23" s="164">
        <v>4810441</v>
      </c>
      <c r="D23" s="164">
        <v>0</v>
      </c>
      <c r="E23" s="164">
        <v>0</v>
      </c>
      <c r="F23" s="165">
        <f t="shared" si="1"/>
        <v>4810441</v>
      </c>
      <c r="G23" s="165">
        <f t="shared" si="2"/>
        <v>5024986.6685999995</v>
      </c>
      <c r="H23" s="158"/>
      <c r="I23" s="164">
        <f t="shared" si="3"/>
        <v>5024986.6685999995</v>
      </c>
      <c r="J23" s="163">
        <f>'10. Systemwide Detail'!$B$6</f>
        <v>2.7099999999999999E-2</v>
      </c>
      <c r="K23" s="164">
        <f t="shared" si="0"/>
        <v>136177.13871905999</v>
      </c>
      <c r="L23" s="165">
        <f t="shared" si="4"/>
        <v>5161163.80731906</v>
      </c>
    </row>
    <row r="24" spans="1:12">
      <c r="A24" s="91" t="s">
        <v>48</v>
      </c>
      <c r="B24" s="157"/>
      <c r="C24" s="164">
        <v>3649633</v>
      </c>
      <c r="D24" s="164">
        <v>0</v>
      </c>
      <c r="E24" s="164">
        <v>0</v>
      </c>
      <c r="F24" s="165">
        <f t="shared" si="1"/>
        <v>3649633</v>
      </c>
      <c r="G24" s="165">
        <f t="shared" si="2"/>
        <v>3812406.6318000001</v>
      </c>
      <c r="H24" s="158"/>
      <c r="I24" s="164">
        <f t="shared" si="3"/>
        <v>3812406.6318000001</v>
      </c>
      <c r="J24" s="163">
        <f>'10. Systemwide Detail'!$B$6</f>
        <v>2.7099999999999999E-2</v>
      </c>
      <c r="K24" s="164">
        <f t="shared" si="0"/>
        <v>103316.21972178</v>
      </c>
      <c r="L24" s="165">
        <f t="shared" si="4"/>
        <v>3915722.8515217802</v>
      </c>
    </row>
    <row r="25" spans="1:12">
      <c r="A25" s="91" t="s">
        <v>49</v>
      </c>
      <c r="B25" s="157"/>
      <c r="C25" s="164">
        <v>8515812</v>
      </c>
      <c r="D25" s="164">
        <v>0</v>
      </c>
      <c r="E25" s="164">
        <v>0</v>
      </c>
      <c r="F25" s="165">
        <f t="shared" si="1"/>
        <v>8515812</v>
      </c>
      <c r="G25" s="165">
        <f t="shared" si="2"/>
        <v>8895617.2151999995</v>
      </c>
      <c r="H25" s="158"/>
      <c r="I25" s="164">
        <f t="shared" si="3"/>
        <v>8895617.2151999995</v>
      </c>
      <c r="J25" s="163">
        <f>'10. Systemwide Detail'!$B$6</f>
        <v>2.7099999999999999E-2</v>
      </c>
      <c r="K25" s="164">
        <f t="shared" si="0"/>
        <v>241071.22653191997</v>
      </c>
      <c r="L25" s="165">
        <f t="shared" si="4"/>
        <v>9136688.4417319186</v>
      </c>
    </row>
    <row r="26" spans="1:12">
      <c r="A26" s="91" t="s">
        <v>50</v>
      </c>
      <c r="B26" s="157"/>
      <c r="C26" s="164">
        <v>4810441</v>
      </c>
      <c r="D26" s="164">
        <v>0</v>
      </c>
      <c r="E26" s="164">
        <v>0</v>
      </c>
      <c r="F26" s="165">
        <f t="shared" si="1"/>
        <v>4810441</v>
      </c>
      <c r="G26" s="165">
        <f t="shared" si="2"/>
        <v>5024986.6685999995</v>
      </c>
      <c r="H26" s="158"/>
      <c r="I26" s="164">
        <f t="shared" si="3"/>
        <v>5024986.6685999995</v>
      </c>
      <c r="J26" s="163">
        <f>'10. Systemwide Detail'!$B$6</f>
        <v>2.7099999999999999E-2</v>
      </c>
      <c r="K26" s="164">
        <f t="shared" si="0"/>
        <v>136177.13871905999</v>
      </c>
      <c r="L26" s="165">
        <f t="shared" si="4"/>
        <v>5161163.80731906</v>
      </c>
    </row>
    <row r="27" spans="1:12">
      <c r="A27" s="91" t="s">
        <v>51</v>
      </c>
      <c r="B27" s="157"/>
      <c r="C27" s="164">
        <v>9732359</v>
      </c>
      <c r="D27" s="164">
        <v>0</v>
      </c>
      <c r="E27" s="164">
        <v>0</v>
      </c>
      <c r="F27" s="165">
        <f t="shared" si="1"/>
        <v>9732359</v>
      </c>
      <c r="G27" s="165">
        <f t="shared" si="2"/>
        <v>10166422.2114</v>
      </c>
      <c r="H27" s="158"/>
      <c r="I27" s="164">
        <f t="shared" si="3"/>
        <v>10166422.2114</v>
      </c>
      <c r="J27" s="163">
        <f>'10. Systemwide Detail'!$B$6</f>
        <v>2.7099999999999999E-2</v>
      </c>
      <c r="K27" s="164">
        <f t="shared" si="0"/>
        <v>275510.04192893999</v>
      </c>
      <c r="L27" s="165">
        <f t="shared" si="4"/>
        <v>10441932.25332894</v>
      </c>
    </row>
    <row r="28" spans="1:12">
      <c r="A28" s="91" t="s">
        <v>52</v>
      </c>
      <c r="B28" s="157"/>
      <c r="C28" s="164">
        <v>4810441</v>
      </c>
      <c r="D28" s="164">
        <v>0</v>
      </c>
      <c r="E28" s="164">
        <v>0</v>
      </c>
      <c r="F28" s="165">
        <f t="shared" si="1"/>
        <v>4810441</v>
      </c>
      <c r="G28" s="165">
        <f t="shared" si="2"/>
        <v>5024986.6685999995</v>
      </c>
      <c r="H28" s="158"/>
      <c r="I28" s="164">
        <f t="shared" si="3"/>
        <v>5024986.6685999995</v>
      </c>
      <c r="J28" s="163">
        <f>'10. Systemwide Detail'!$B$6</f>
        <v>2.7099999999999999E-2</v>
      </c>
      <c r="K28" s="164">
        <f t="shared" si="0"/>
        <v>136177.13871905999</v>
      </c>
      <c r="L28" s="165">
        <f t="shared" si="4"/>
        <v>5161163.80731906</v>
      </c>
    </row>
    <row r="29" spans="1:12">
      <c r="A29" s="91" t="s">
        <v>53</v>
      </c>
      <c r="B29" s="157"/>
      <c r="C29" s="164">
        <v>6082724</v>
      </c>
      <c r="D29" s="164">
        <v>0</v>
      </c>
      <c r="E29" s="164">
        <v>0</v>
      </c>
      <c r="F29" s="165">
        <f t="shared" si="1"/>
        <v>6082724</v>
      </c>
      <c r="G29" s="165">
        <f t="shared" si="2"/>
        <v>6354013.4903999995</v>
      </c>
      <c r="H29" s="158"/>
      <c r="I29" s="164">
        <f t="shared" si="3"/>
        <v>6354013.4903999995</v>
      </c>
      <c r="J29" s="163">
        <f>'10. Systemwide Detail'!$B$6</f>
        <v>2.7099999999999999E-2</v>
      </c>
      <c r="K29" s="164">
        <f t="shared" si="0"/>
        <v>172193.76558983998</v>
      </c>
      <c r="L29" s="165">
        <f t="shared" si="4"/>
        <v>6526207.2559898393</v>
      </c>
    </row>
    <row r="30" spans="1:12">
      <c r="A30" s="91" t="s">
        <v>54</v>
      </c>
      <c r="B30" s="157"/>
      <c r="C30" s="164">
        <v>7907540</v>
      </c>
      <c r="D30" s="164">
        <v>0</v>
      </c>
      <c r="E30" s="164">
        <v>0</v>
      </c>
      <c r="F30" s="165">
        <f t="shared" si="1"/>
        <v>7907540</v>
      </c>
      <c r="G30" s="165">
        <f t="shared" si="2"/>
        <v>8260216.284</v>
      </c>
      <c r="H30" s="158"/>
      <c r="I30" s="164">
        <f t="shared" si="3"/>
        <v>8260216.284</v>
      </c>
      <c r="J30" s="163">
        <f>'10. Systemwide Detail'!$B$6</f>
        <v>2.7099999999999999E-2</v>
      </c>
      <c r="K30" s="164">
        <f t="shared" si="0"/>
        <v>223851.86129639999</v>
      </c>
      <c r="L30" s="165">
        <f t="shared" si="4"/>
        <v>8484068.1452964004</v>
      </c>
    </row>
    <row r="31" spans="1:12">
      <c r="A31" s="91" t="s">
        <v>55</v>
      </c>
      <c r="B31" s="157"/>
      <c r="C31" s="164">
        <v>3953769</v>
      </c>
      <c r="D31" s="164">
        <v>0</v>
      </c>
      <c r="E31" s="164">
        <v>0</v>
      </c>
      <c r="F31" s="165">
        <f t="shared" si="1"/>
        <v>3953769</v>
      </c>
      <c r="G31" s="165">
        <f t="shared" si="2"/>
        <v>4130107.0973999999</v>
      </c>
      <c r="H31" s="158"/>
      <c r="I31" s="164">
        <f t="shared" si="3"/>
        <v>4130107.0973999999</v>
      </c>
      <c r="J31" s="163">
        <f>'10. Systemwide Detail'!$B$6</f>
        <v>2.7099999999999999E-2</v>
      </c>
      <c r="K31" s="164">
        <f t="shared" si="0"/>
        <v>111925.90233953999</v>
      </c>
      <c r="L31" s="165">
        <f t="shared" si="4"/>
        <v>4242032.9997395398</v>
      </c>
    </row>
    <row r="32" spans="1:12">
      <c r="A32" s="91" t="s">
        <v>56</v>
      </c>
      <c r="B32" s="157"/>
      <c r="C32" s="164">
        <v>3649633</v>
      </c>
      <c r="D32" s="164">
        <v>0</v>
      </c>
      <c r="E32" s="164">
        <v>0</v>
      </c>
      <c r="F32" s="165">
        <f t="shared" si="1"/>
        <v>3649633</v>
      </c>
      <c r="G32" s="165">
        <f t="shared" si="2"/>
        <v>3812406.6318000001</v>
      </c>
      <c r="H32" s="158"/>
      <c r="I32" s="164">
        <f t="shared" si="3"/>
        <v>3812406.6318000001</v>
      </c>
      <c r="J32" s="163">
        <f>'10. Systemwide Detail'!$B$6</f>
        <v>2.7099999999999999E-2</v>
      </c>
      <c r="K32" s="164">
        <f t="shared" si="0"/>
        <v>103316.21972178</v>
      </c>
      <c r="L32" s="165">
        <f t="shared" si="4"/>
        <v>3915722.8515217802</v>
      </c>
    </row>
    <row r="33" spans="1:12">
      <c r="A33" s="91" t="s">
        <v>57</v>
      </c>
      <c r="B33" s="157"/>
      <c r="C33" s="164">
        <v>15358877</v>
      </c>
      <c r="D33" s="164">
        <v>0</v>
      </c>
      <c r="E33" s="164">
        <v>0</v>
      </c>
      <c r="F33" s="165">
        <f t="shared" si="1"/>
        <v>15358877</v>
      </c>
      <c r="G33" s="165">
        <f t="shared" si="2"/>
        <v>16043882.9142</v>
      </c>
      <c r="H33" s="158"/>
      <c r="I33" s="164">
        <f t="shared" si="3"/>
        <v>16043882.9142</v>
      </c>
      <c r="J33" s="163">
        <f>'10. Systemwide Detail'!$B$6</f>
        <v>2.7099999999999999E-2</v>
      </c>
      <c r="K33" s="164">
        <f t="shared" si="0"/>
        <v>434789.22697482002</v>
      </c>
      <c r="L33" s="165">
        <f t="shared" si="4"/>
        <v>16478672.141174821</v>
      </c>
    </row>
    <row r="34" spans="1:12">
      <c r="A34" s="91" t="s">
        <v>21</v>
      </c>
      <c r="B34" s="157"/>
      <c r="C34" s="164">
        <v>4810441</v>
      </c>
      <c r="D34" s="164">
        <v>0</v>
      </c>
      <c r="E34" s="164">
        <v>0</v>
      </c>
      <c r="F34" s="165">
        <f t="shared" si="1"/>
        <v>4810441</v>
      </c>
      <c r="G34" s="165">
        <f t="shared" si="2"/>
        <v>5024986.6685999995</v>
      </c>
      <c r="H34" s="158"/>
      <c r="I34" s="164">
        <f t="shared" si="3"/>
        <v>5024986.6685999995</v>
      </c>
      <c r="J34" s="163">
        <f>'10. Systemwide Detail'!$B$6</f>
        <v>2.7099999999999999E-2</v>
      </c>
      <c r="K34" s="164">
        <f t="shared" si="0"/>
        <v>136177.13871905999</v>
      </c>
      <c r="L34" s="165">
        <f t="shared" si="4"/>
        <v>5161163.80731906</v>
      </c>
    </row>
    <row r="35" spans="1:12">
      <c r="A35" s="91" t="s">
        <v>22</v>
      </c>
      <c r="B35" s="157"/>
      <c r="C35" s="164">
        <v>4810441</v>
      </c>
      <c r="D35" s="164">
        <v>0</v>
      </c>
      <c r="E35" s="164">
        <v>0</v>
      </c>
      <c r="F35" s="165">
        <f t="shared" si="1"/>
        <v>4810441</v>
      </c>
      <c r="G35" s="165">
        <f t="shared" si="2"/>
        <v>5024986.6685999995</v>
      </c>
      <c r="H35" s="158"/>
      <c r="I35" s="164">
        <f t="shared" si="3"/>
        <v>5024986.6685999995</v>
      </c>
      <c r="J35" s="163">
        <f>'10. Systemwide Detail'!$B$6</f>
        <v>2.7099999999999999E-2</v>
      </c>
      <c r="K35" s="164">
        <f t="shared" si="0"/>
        <v>136177.13871905999</v>
      </c>
      <c r="L35" s="165">
        <f t="shared" si="4"/>
        <v>5161163.80731906</v>
      </c>
    </row>
    <row r="36" spans="1:12">
      <c r="A36" s="91" t="s">
        <v>58</v>
      </c>
      <c r="B36" s="157"/>
      <c r="C36" s="164">
        <v>7299269</v>
      </c>
      <c r="D36" s="164">
        <v>0</v>
      </c>
      <c r="E36" s="164">
        <v>0</v>
      </c>
      <c r="F36" s="165">
        <f t="shared" si="1"/>
        <v>7299269</v>
      </c>
      <c r="G36" s="165">
        <f t="shared" si="2"/>
        <v>7624816.3974000001</v>
      </c>
      <c r="H36" s="158"/>
      <c r="I36" s="164">
        <f t="shared" si="3"/>
        <v>7624816.3974000001</v>
      </c>
      <c r="J36" s="163">
        <f>'10. Systemwide Detail'!$B$6</f>
        <v>2.7099999999999999E-2</v>
      </c>
      <c r="K36" s="164">
        <f t="shared" si="0"/>
        <v>206632.52436953998</v>
      </c>
      <c r="L36" s="165">
        <f t="shared" si="4"/>
        <v>7831448.9217695398</v>
      </c>
    </row>
    <row r="37" spans="1:12">
      <c r="A37" s="91" t="s">
        <v>59</v>
      </c>
      <c r="B37" s="157"/>
      <c r="C37" s="164">
        <v>36496339</v>
      </c>
      <c r="D37" s="164">
        <v>0</v>
      </c>
      <c r="E37" s="164">
        <v>0</v>
      </c>
      <c r="F37" s="165">
        <f t="shared" si="1"/>
        <v>36496339</v>
      </c>
      <c r="G37" s="165">
        <f t="shared" si="2"/>
        <v>38124075.719399996</v>
      </c>
      <c r="H37" s="158"/>
      <c r="I37" s="164">
        <f t="shared" si="3"/>
        <v>38124075.719399996</v>
      </c>
      <c r="J37" s="163">
        <f>'10. Systemwide Detail'!$B$6</f>
        <v>2.7099999999999999E-2</v>
      </c>
      <c r="K37" s="164">
        <f t="shared" si="0"/>
        <v>1033162.4519957398</v>
      </c>
      <c r="L37" s="165">
        <f t="shared" si="4"/>
        <v>39157238.171395734</v>
      </c>
    </row>
    <row r="38" spans="1:12">
      <c r="A38" s="91" t="s">
        <v>60</v>
      </c>
      <c r="B38" s="157"/>
      <c r="C38" s="164">
        <v>24330896</v>
      </c>
      <c r="D38" s="164">
        <v>0</v>
      </c>
      <c r="E38" s="164">
        <v>0</v>
      </c>
      <c r="F38" s="165">
        <f t="shared" si="1"/>
        <v>24330896</v>
      </c>
      <c r="G38" s="165">
        <f t="shared" si="2"/>
        <v>25416053.961599998</v>
      </c>
      <c r="H38" s="158"/>
      <c r="I38" s="164">
        <f t="shared" si="3"/>
        <v>25416053.961599998</v>
      </c>
      <c r="J38" s="163">
        <f>'10. Systemwide Detail'!$B$6</f>
        <v>2.7099999999999999E-2</v>
      </c>
      <c r="K38" s="164">
        <f t="shared" si="0"/>
        <v>688775.06235935993</v>
      </c>
      <c r="L38" s="165">
        <f t="shared" si="4"/>
        <v>26104829.023959357</v>
      </c>
    </row>
    <row r="39" spans="1:12">
      <c r="A39" s="91" t="s">
        <v>23</v>
      </c>
      <c r="B39" s="157"/>
      <c r="C39" s="164">
        <v>3649633</v>
      </c>
      <c r="D39" s="164">
        <v>0</v>
      </c>
      <c r="E39" s="164">
        <v>0</v>
      </c>
      <c r="F39" s="165">
        <f t="shared" si="1"/>
        <v>3649633</v>
      </c>
      <c r="G39" s="165">
        <f t="shared" si="2"/>
        <v>3812406.6318000001</v>
      </c>
      <c r="H39" s="158"/>
      <c r="I39" s="164">
        <f t="shared" si="3"/>
        <v>3812406.6318000001</v>
      </c>
      <c r="J39" s="163">
        <f>'10. Systemwide Detail'!$B$6</f>
        <v>2.7099999999999999E-2</v>
      </c>
      <c r="K39" s="164">
        <f t="shared" si="0"/>
        <v>103316.21972178</v>
      </c>
      <c r="L39" s="165">
        <f t="shared" si="4"/>
        <v>3915722.8515217802</v>
      </c>
    </row>
    <row r="40" spans="1:12">
      <c r="A40" s="91" t="s">
        <v>61</v>
      </c>
      <c r="B40" s="157"/>
      <c r="C40" s="164">
        <v>5722849</v>
      </c>
      <c r="D40" s="164">
        <v>304136</v>
      </c>
      <c r="E40" s="164">
        <v>4745</v>
      </c>
      <c r="F40" s="165">
        <f t="shared" si="1"/>
        <v>6031730</v>
      </c>
      <c r="G40" s="165">
        <f t="shared" si="2"/>
        <v>6300745.1579999998</v>
      </c>
      <c r="H40" s="158"/>
      <c r="I40" s="164">
        <f t="shared" si="3"/>
        <v>6300745.1579999998</v>
      </c>
      <c r="J40" s="163">
        <f>'10. Systemwide Detail'!$B$6</f>
        <v>2.7099999999999999E-2</v>
      </c>
      <c r="K40" s="164">
        <f t="shared" si="0"/>
        <v>170750.19378179999</v>
      </c>
      <c r="L40" s="165">
        <f t="shared" si="4"/>
        <v>6471495.3517817995</v>
      </c>
    </row>
    <row r="41" spans="1:12">
      <c r="A41" s="91" t="s">
        <v>62</v>
      </c>
      <c r="B41" s="157"/>
      <c r="C41" s="164">
        <v>6082724</v>
      </c>
      <c r="D41" s="164">
        <v>0</v>
      </c>
      <c r="E41" s="164">
        <v>0</v>
      </c>
      <c r="F41" s="165">
        <f t="shared" si="1"/>
        <v>6082724</v>
      </c>
      <c r="G41" s="165">
        <f t="shared" si="2"/>
        <v>6354013.4903999995</v>
      </c>
      <c r="H41" s="158"/>
      <c r="I41" s="164">
        <f t="shared" si="3"/>
        <v>6354013.4903999995</v>
      </c>
      <c r="J41" s="163">
        <f>'10. Systemwide Detail'!$B$6</f>
        <v>2.7099999999999999E-2</v>
      </c>
      <c r="K41" s="164">
        <f t="shared" si="0"/>
        <v>172193.76558983998</v>
      </c>
      <c r="L41" s="165">
        <f t="shared" si="4"/>
        <v>6526207.2559898393</v>
      </c>
    </row>
    <row r="42" spans="1:12">
      <c r="A42" s="91" t="s">
        <v>24</v>
      </c>
      <c r="B42" s="157"/>
      <c r="C42" s="164">
        <v>6082724</v>
      </c>
      <c r="D42" s="164">
        <v>0</v>
      </c>
      <c r="E42" s="164">
        <v>0</v>
      </c>
      <c r="F42" s="165">
        <f t="shared" si="1"/>
        <v>6082724</v>
      </c>
      <c r="G42" s="165">
        <f t="shared" si="2"/>
        <v>6354013.4903999995</v>
      </c>
      <c r="H42" s="158"/>
      <c r="I42" s="164">
        <f t="shared" si="3"/>
        <v>6354013.4903999995</v>
      </c>
      <c r="J42" s="163">
        <f>'10. Systemwide Detail'!$B$6</f>
        <v>2.7099999999999999E-2</v>
      </c>
      <c r="K42" s="164">
        <f t="shared" si="0"/>
        <v>172193.76558983998</v>
      </c>
      <c r="L42" s="165">
        <f t="shared" si="4"/>
        <v>6526207.2559898393</v>
      </c>
    </row>
    <row r="43" spans="1:12">
      <c r="A43" s="91" t="s">
        <v>63</v>
      </c>
      <c r="B43" s="157"/>
      <c r="C43" s="164">
        <v>3953769</v>
      </c>
      <c r="D43" s="164">
        <v>0</v>
      </c>
      <c r="E43" s="164">
        <v>0</v>
      </c>
      <c r="F43" s="165">
        <f t="shared" si="1"/>
        <v>3953769</v>
      </c>
      <c r="G43" s="165">
        <f t="shared" si="2"/>
        <v>4130107.0973999999</v>
      </c>
      <c r="H43" s="158"/>
      <c r="I43" s="164">
        <f t="shared" si="3"/>
        <v>4130107.0973999999</v>
      </c>
      <c r="J43" s="163">
        <f>'10. Systemwide Detail'!$B$6</f>
        <v>2.7099999999999999E-2</v>
      </c>
      <c r="K43" s="164">
        <f t="shared" ref="K43:K74" si="5">+I43*J43</f>
        <v>111925.90233953999</v>
      </c>
      <c r="L43" s="165">
        <f t="shared" si="4"/>
        <v>4242032.9997395398</v>
      </c>
    </row>
    <row r="44" spans="1:12">
      <c r="A44" s="91" t="s">
        <v>64</v>
      </c>
      <c r="B44" s="157"/>
      <c r="C44" s="164">
        <v>6082724</v>
      </c>
      <c r="D44" s="164">
        <v>0</v>
      </c>
      <c r="E44" s="164">
        <v>0</v>
      </c>
      <c r="F44" s="165">
        <f t="shared" si="1"/>
        <v>6082724</v>
      </c>
      <c r="G44" s="165">
        <f t="shared" si="2"/>
        <v>6354013.4903999995</v>
      </c>
      <c r="H44" s="158"/>
      <c r="I44" s="164">
        <f t="shared" si="3"/>
        <v>6354013.4903999995</v>
      </c>
      <c r="J44" s="163">
        <f>'10. Systemwide Detail'!$B$6</f>
        <v>2.7099999999999999E-2</v>
      </c>
      <c r="K44" s="164">
        <f t="shared" si="5"/>
        <v>172193.76558983998</v>
      </c>
      <c r="L44" s="165">
        <f t="shared" si="4"/>
        <v>6526207.2559898393</v>
      </c>
    </row>
    <row r="45" spans="1:12">
      <c r="A45" s="91" t="s">
        <v>65</v>
      </c>
      <c r="B45" s="157"/>
      <c r="C45" s="164">
        <v>6082724</v>
      </c>
      <c r="D45" s="164">
        <v>0</v>
      </c>
      <c r="E45" s="164">
        <v>0</v>
      </c>
      <c r="F45" s="165">
        <f t="shared" si="1"/>
        <v>6082724</v>
      </c>
      <c r="G45" s="165">
        <f t="shared" si="2"/>
        <v>6354013.4903999995</v>
      </c>
      <c r="H45" s="158"/>
      <c r="I45" s="164">
        <f t="shared" si="3"/>
        <v>6354013.4903999995</v>
      </c>
      <c r="J45" s="163">
        <f>'10. Systemwide Detail'!$B$6</f>
        <v>2.7099999999999999E-2</v>
      </c>
      <c r="K45" s="164">
        <f t="shared" si="5"/>
        <v>172193.76558983998</v>
      </c>
      <c r="L45" s="165">
        <f t="shared" si="4"/>
        <v>6526207.2559898393</v>
      </c>
    </row>
    <row r="46" spans="1:12">
      <c r="A46" s="91" t="s">
        <v>66</v>
      </c>
      <c r="B46" s="157"/>
      <c r="C46" s="164">
        <v>4257905</v>
      </c>
      <c r="D46" s="164">
        <v>0</v>
      </c>
      <c r="E46" s="164">
        <v>0</v>
      </c>
      <c r="F46" s="165">
        <f t="shared" si="1"/>
        <v>4257905</v>
      </c>
      <c r="G46" s="165">
        <f t="shared" si="2"/>
        <v>4447807.5630000001</v>
      </c>
      <c r="H46" s="158"/>
      <c r="I46" s="164">
        <f t="shared" si="3"/>
        <v>4447807.5630000001</v>
      </c>
      <c r="J46" s="163">
        <f>'10. Systemwide Detail'!$B$6</f>
        <v>2.7099999999999999E-2</v>
      </c>
      <c r="K46" s="164">
        <f t="shared" si="5"/>
        <v>120535.5849573</v>
      </c>
      <c r="L46" s="165">
        <f t="shared" si="4"/>
        <v>4568343.1479572998</v>
      </c>
    </row>
    <row r="47" spans="1:12">
      <c r="A47" s="91" t="s">
        <v>67</v>
      </c>
      <c r="B47" s="157"/>
      <c r="C47" s="164">
        <v>9732359</v>
      </c>
      <c r="D47" s="164">
        <v>0</v>
      </c>
      <c r="E47" s="164">
        <v>0</v>
      </c>
      <c r="F47" s="165">
        <f t="shared" si="1"/>
        <v>9732359</v>
      </c>
      <c r="G47" s="165">
        <f t="shared" si="2"/>
        <v>10166422.2114</v>
      </c>
      <c r="H47" s="158"/>
      <c r="I47" s="164">
        <f t="shared" si="3"/>
        <v>10166422.2114</v>
      </c>
      <c r="J47" s="163">
        <f>'10. Systemwide Detail'!$B$6</f>
        <v>2.7099999999999999E-2</v>
      </c>
      <c r="K47" s="164">
        <f t="shared" si="5"/>
        <v>275510.04192893999</v>
      </c>
      <c r="L47" s="165">
        <f t="shared" si="4"/>
        <v>10441932.25332894</v>
      </c>
    </row>
    <row r="48" spans="1:12">
      <c r="A48" s="91" t="s">
        <v>68</v>
      </c>
      <c r="B48" s="157"/>
      <c r="C48" s="164">
        <v>4866178</v>
      </c>
      <c r="D48" s="164">
        <v>0</v>
      </c>
      <c r="E48" s="164">
        <v>0</v>
      </c>
      <c r="F48" s="165">
        <f t="shared" si="1"/>
        <v>4866178</v>
      </c>
      <c r="G48" s="165">
        <f t="shared" si="2"/>
        <v>5083209.5388000002</v>
      </c>
      <c r="H48" s="158"/>
      <c r="I48" s="164">
        <f t="shared" si="3"/>
        <v>5083209.5388000002</v>
      </c>
      <c r="J48" s="163">
        <f>'10. Systemwide Detail'!$B$6</f>
        <v>2.7099999999999999E-2</v>
      </c>
      <c r="K48" s="164">
        <f t="shared" si="5"/>
        <v>137754.97850148001</v>
      </c>
      <c r="L48" s="165">
        <f t="shared" si="4"/>
        <v>5220964.5173014803</v>
      </c>
    </row>
    <row r="49" spans="1:12">
      <c r="A49" s="91" t="s">
        <v>69</v>
      </c>
      <c r="B49" s="157"/>
      <c r="C49" s="164">
        <v>4962510</v>
      </c>
      <c r="D49" s="164">
        <v>0</v>
      </c>
      <c r="E49" s="164">
        <v>0</v>
      </c>
      <c r="F49" s="165">
        <f t="shared" si="1"/>
        <v>4962510</v>
      </c>
      <c r="G49" s="165">
        <f t="shared" si="2"/>
        <v>5183837.9459999995</v>
      </c>
      <c r="H49" s="158"/>
      <c r="I49" s="164">
        <f t="shared" si="3"/>
        <v>5183837.9459999995</v>
      </c>
      <c r="J49" s="163">
        <f>'10. Systemwide Detail'!$B$6</f>
        <v>2.7099999999999999E-2</v>
      </c>
      <c r="K49" s="164">
        <f t="shared" si="5"/>
        <v>140482.00833659997</v>
      </c>
      <c r="L49" s="165">
        <f t="shared" si="4"/>
        <v>5324319.9543365994</v>
      </c>
    </row>
    <row r="50" spans="1:12">
      <c r="A50" s="91" t="s">
        <v>70</v>
      </c>
      <c r="B50" s="157"/>
      <c r="C50" s="164">
        <v>7299269</v>
      </c>
      <c r="D50" s="164">
        <v>0</v>
      </c>
      <c r="E50" s="164">
        <v>0</v>
      </c>
      <c r="F50" s="165">
        <f t="shared" si="1"/>
        <v>7299269</v>
      </c>
      <c r="G50" s="165">
        <f t="shared" si="2"/>
        <v>7624816.3974000001</v>
      </c>
      <c r="H50" s="158"/>
      <c r="I50" s="164">
        <f t="shared" si="3"/>
        <v>7624816.3974000001</v>
      </c>
      <c r="J50" s="163">
        <f>'10. Systemwide Detail'!$B$6</f>
        <v>2.7099999999999999E-2</v>
      </c>
      <c r="K50" s="164">
        <f t="shared" si="5"/>
        <v>206632.52436953998</v>
      </c>
      <c r="L50" s="165">
        <f t="shared" si="4"/>
        <v>7831448.9217695398</v>
      </c>
    </row>
    <row r="51" spans="1:12">
      <c r="A51" s="91" t="s">
        <v>71</v>
      </c>
      <c r="B51" s="157"/>
      <c r="C51" s="164">
        <v>7299269</v>
      </c>
      <c r="D51" s="164">
        <v>0</v>
      </c>
      <c r="E51" s="164">
        <v>0</v>
      </c>
      <c r="F51" s="165">
        <f t="shared" si="1"/>
        <v>7299269</v>
      </c>
      <c r="G51" s="165">
        <f t="shared" si="2"/>
        <v>7624816.3974000001</v>
      </c>
      <c r="H51" s="158"/>
      <c r="I51" s="164">
        <f t="shared" si="3"/>
        <v>7624816.3974000001</v>
      </c>
      <c r="J51" s="163">
        <f>'10. Systemwide Detail'!$B$6</f>
        <v>2.7099999999999999E-2</v>
      </c>
      <c r="K51" s="164">
        <f t="shared" si="5"/>
        <v>206632.52436953998</v>
      </c>
      <c r="L51" s="165">
        <f t="shared" si="4"/>
        <v>7831448.9217695398</v>
      </c>
    </row>
    <row r="52" spans="1:12">
      <c r="A52" s="91" t="s">
        <v>72</v>
      </c>
      <c r="B52" s="157"/>
      <c r="C52" s="164">
        <v>14598532</v>
      </c>
      <c r="D52" s="164">
        <v>0</v>
      </c>
      <c r="E52" s="164">
        <v>0</v>
      </c>
      <c r="F52" s="165">
        <f t="shared" si="1"/>
        <v>14598532</v>
      </c>
      <c r="G52" s="165">
        <f t="shared" si="2"/>
        <v>15249626.5272</v>
      </c>
      <c r="H52" s="158"/>
      <c r="I52" s="164">
        <f t="shared" si="3"/>
        <v>15249626.5272</v>
      </c>
      <c r="J52" s="163">
        <f>'10. Systemwide Detail'!$B$6</f>
        <v>2.7099999999999999E-2</v>
      </c>
      <c r="K52" s="164">
        <f t="shared" si="5"/>
        <v>413264.87888711999</v>
      </c>
      <c r="L52" s="165">
        <f t="shared" si="4"/>
        <v>15662891.406087121</v>
      </c>
    </row>
    <row r="53" spans="1:12">
      <c r="A53" s="91" t="s">
        <v>73</v>
      </c>
      <c r="B53" s="157"/>
      <c r="C53" s="164">
        <v>10948902</v>
      </c>
      <c r="D53" s="164">
        <v>0</v>
      </c>
      <c r="E53" s="164">
        <v>0</v>
      </c>
      <c r="F53" s="165">
        <f t="shared" si="1"/>
        <v>10948902</v>
      </c>
      <c r="G53" s="165">
        <f t="shared" si="2"/>
        <v>11437223.029199999</v>
      </c>
      <c r="H53" s="158"/>
      <c r="I53" s="164">
        <f t="shared" si="3"/>
        <v>11437223.029199999</v>
      </c>
      <c r="J53" s="163">
        <f>'10. Systemwide Detail'!$B$6</f>
        <v>2.7099999999999999E-2</v>
      </c>
      <c r="K53" s="164">
        <f t="shared" si="5"/>
        <v>309948.74409131997</v>
      </c>
      <c r="L53" s="165">
        <f t="shared" si="4"/>
        <v>11747171.77329132</v>
      </c>
    </row>
    <row r="54" spans="1:12">
      <c r="A54" s="91" t="s">
        <v>74</v>
      </c>
      <c r="B54" s="157"/>
      <c r="C54" s="164">
        <v>5418713</v>
      </c>
      <c r="D54" s="164">
        <v>-304136</v>
      </c>
      <c r="E54" s="164">
        <v>-4745</v>
      </c>
      <c r="F54" s="165">
        <f t="shared" si="1"/>
        <v>5109832</v>
      </c>
      <c r="G54" s="165">
        <f t="shared" si="2"/>
        <v>5337730.5071999999</v>
      </c>
      <c r="H54" s="158"/>
      <c r="I54" s="164">
        <f t="shared" si="3"/>
        <v>5337730.5071999999</v>
      </c>
      <c r="J54" s="163">
        <f>'10. Systemwide Detail'!$B$6</f>
        <v>2.7099999999999999E-2</v>
      </c>
      <c r="K54" s="164">
        <f t="shared" si="5"/>
        <v>144652.49674511998</v>
      </c>
      <c r="L54" s="165">
        <f t="shared" si="4"/>
        <v>5482383.0039451197</v>
      </c>
    </row>
    <row r="55" spans="1:12">
      <c r="A55" s="91" t="s">
        <v>75</v>
      </c>
      <c r="B55" s="157"/>
      <c r="C55" s="164">
        <v>4866179</v>
      </c>
      <c r="D55" s="164">
        <v>0</v>
      </c>
      <c r="E55" s="164">
        <v>0</v>
      </c>
      <c r="F55" s="165">
        <f t="shared" si="1"/>
        <v>4866179</v>
      </c>
      <c r="G55" s="165">
        <f t="shared" si="2"/>
        <v>5083210.5833999999</v>
      </c>
      <c r="H55" s="158"/>
      <c r="I55" s="164">
        <f t="shared" si="3"/>
        <v>5083210.5833999999</v>
      </c>
      <c r="J55" s="163">
        <f>'10. Systemwide Detail'!$B$6</f>
        <v>2.7099999999999999E-2</v>
      </c>
      <c r="K55" s="164">
        <f t="shared" si="5"/>
        <v>137755.00681013998</v>
      </c>
      <c r="L55" s="165">
        <f t="shared" si="4"/>
        <v>5220965.5902101398</v>
      </c>
    </row>
    <row r="56" spans="1:12">
      <c r="A56" s="91" t="s">
        <v>76</v>
      </c>
      <c r="B56" s="157"/>
      <c r="C56" s="164">
        <v>11557173</v>
      </c>
      <c r="D56" s="164">
        <v>0</v>
      </c>
      <c r="E56" s="164">
        <v>0</v>
      </c>
      <c r="F56" s="165">
        <f t="shared" si="1"/>
        <v>11557173</v>
      </c>
      <c r="G56" s="165">
        <f t="shared" si="2"/>
        <v>12072622.9158</v>
      </c>
      <c r="H56" s="158"/>
      <c r="I56" s="164">
        <f t="shared" si="3"/>
        <v>12072622.9158</v>
      </c>
      <c r="J56" s="163">
        <f>'10. Systemwide Detail'!$B$6</f>
        <v>2.7099999999999999E-2</v>
      </c>
      <c r="K56" s="164">
        <f t="shared" si="5"/>
        <v>327168.08101818</v>
      </c>
      <c r="L56" s="165">
        <f t="shared" si="4"/>
        <v>12399790.996818179</v>
      </c>
    </row>
    <row r="57" spans="1:12">
      <c r="A57" s="91" t="s">
        <v>77</v>
      </c>
      <c r="B57" s="157"/>
      <c r="C57" s="164">
        <v>7907540</v>
      </c>
      <c r="D57" s="164">
        <v>0</v>
      </c>
      <c r="E57" s="164">
        <v>0</v>
      </c>
      <c r="F57" s="165">
        <f t="shared" si="1"/>
        <v>7907540</v>
      </c>
      <c r="G57" s="165">
        <f t="shared" si="2"/>
        <v>8260216.284</v>
      </c>
      <c r="H57" s="158"/>
      <c r="I57" s="164">
        <f t="shared" si="3"/>
        <v>8260216.284</v>
      </c>
      <c r="J57" s="163">
        <f>'10. Systemwide Detail'!$B$6</f>
        <v>2.7099999999999999E-2</v>
      </c>
      <c r="K57" s="164">
        <f t="shared" si="5"/>
        <v>223851.86129639999</v>
      </c>
      <c r="L57" s="165">
        <f t="shared" si="4"/>
        <v>8484068.1452964004</v>
      </c>
    </row>
    <row r="58" spans="1:12">
      <c r="A58" s="91" t="s">
        <v>78</v>
      </c>
      <c r="B58" s="157"/>
      <c r="C58" s="164">
        <v>18856446</v>
      </c>
      <c r="D58" s="164">
        <v>0</v>
      </c>
      <c r="E58" s="164">
        <v>0</v>
      </c>
      <c r="F58" s="165">
        <f t="shared" si="1"/>
        <v>18856446</v>
      </c>
      <c r="G58" s="165">
        <f t="shared" si="2"/>
        <v>19697443.491599999</v>
      </c>
      <c r="H58" s="158"/>
      <c r="I58" s="164">
        <f t="shared" si="3"/>
        <v>19697443.491599999</v>
      </c>
      <c r="J58" s="163">
        <f>'10. Systemwide Detail'!$B$6</f>
        <v>2.7099999999999999E-2</v>
      </c>
      <c r="K58" s="164">
        <f t="shared" si="5"/>
        <v>533800.71862235991</v>
      </c>
      <c r="L58" s="165">
        <f t="shared" si="4"/>
        <v>20231244.21022236</v>
      </c>
    </row>
    <row r="59" spans="1:12">
      <c r="A59" s="91" t="s">
        <v>25</v>
      </c>
      <c r="B59" s="157"/>
      <c r="C59" s="164">
        <v>12317517</v>
      </c>
      <c r="D59" s="164">
        <v>-1125303</v>
      </c>
      <c r="E59" s="164">
        <v>-12810</v>
      </c>
      <c r="F59" s="165">
        <f t="shared" si="1"/>
        <v>11179404</v>
      </c>
      <c r="G59" s="165">
        <f t="shared" si="2"/>
        <v>11678005.418399999</v>
      </c>
      <c r="H59" s="158"/>
      <c r="I59" s="164">
        <f t="shared" si="3"/>
        <v>11678005.418399999</v>
      </c>
      <c r="J59" s="163">
        <f>'10. Systemwide Detail'!$B$6</f>
        <v>2.7099999999999999E-2</v>
      </c>
      <c r="K59" s="164">
        <f t="shared" si="5"/>
        <v>316473.94683863997</v>
      </c>
      <c r="L59" s="165">
        <f t="shared" si="4"/>
        <v>11994479.365238639</v>
      </c>
    </row>
    <row r="60" spans="1:12">
      <c r="A60" s="91" t="s">
        <v>79</v>
      </c>
      <c r="B60" s="157"/>
      <c r="C60" s="164">
        <v>6082724</v>
      </c>
      <c r="D60" s="164">
        <v>0</v>
      </c>
      <c r="E60" s="164">
        <v>0</v>
      </c>
      <c r="F60" s="165">
        <f t="shared" si="1"/>
        <v>6082724</v>
      </c>
      <c r="G60" s="165">
        <f t="shared" si="2"/>
        <v>6354013.4903999995</v>
      </c>
      <c r="H60" s="158"/>
      <c r="I60" s="164">
        <f t="shared" si="3"/>
        <v>6354013.4903999995</v>
      </c>
      <c r="J60" s="163">
        <f>'10. Systemwide Detail'!$B$6</f>
        <v>2.7099999999999999E-2</v>
      </c>
      <c r="K60" s="164">
        <f t="shared" si="5"/>
        <v>172193.76558983998</v>
      </c>
      <c r="L60" s="165">
        <f t="shared" si="4"/>
        <v>6526207.2559898393</v>
      </c>
    </row>
    <row r="61" spans="1:12">
      <c r="A61" s="91" t="s">
        <v>80</v>
      </c>
      <c r="B61" s="157"/>
      <c r="C61" s="164">
        <v>7299266</v>
      </c>
      <c r="D61" s="164">
        <v>0</v>
      </c>
      <c r="E61" s="164">
        <v>0</v>
      </c>
      <c r="F61" s="165">
        <f t="shared" si="1"/>
        <v>7299266</v>
      </c>
      <c r="G61" s="165">
        <f t="shared" si="2"/>
        <v>7624813.2636000002</v>
      </c>
      <c r="H61" s="158"/>
      <c r="I61" s="164">
        <f t="shared" si="3"/>
        <v>7624813.2636000002</v>
      </c>
      <c r="J61" s="163">
        <f>'10. Systemwide Detail'!$B$6</f>
        <v>2.7099999999999999E-2</v>
      </c>
      <c r="K61" s="164">
        <f t="shared" si="5"/>
        <v>206632.43944356</v>
      </c>
      <c r="L61" s="165">
        <f t="shared" si="4"/>
        <v>7831445.7030435605</v>
      </c>
    </row>
    <row r="62" spans="1:12">
      <c r="A62" s="91" t="s">
        <v>81</v>
      </c>
      <c r="B62" s="157"/>
      <c r="C62" s="164">
        <v>4866178</v>
      </c>
      <c r="D62" s="164">
        <v>0</v>
      </c>
      <c r="E62" s="164">
        <v>0</v>
      </c>
      <c r="F62" s="165">
        <f t="shared" si="1"/>
        <v>4866178</v>
      </c>
      <c r="G62" s="165">
        <f t="shared" si="2"/>
        <v>5083209.5388000002</v>
      </c>
      <c r="H62" s="158"/>
      <c r="I62" s="164">
        <f t="shared" si="3"/>
        <v>5083209.5388000002</v>
      </c>
      <c r="J62" s="163">
        <f>'10. Systemwide Detail'!$B$6</f>
        <v>2.7099999999999999E-2</v>
      </c>
      <c r="K62" s="164">
        <f t="shared" si="5"/>
        <v>137754.97850148001</v>
      </c>
      <c r="L62" s="165">
        <f t="shared" si="4"/>
        <v>5220964.5173014803</v>
      </c>
    </row>
    <row r="63" spans="1:12">
      <c r="A63" s="91" t="s">
        <v>82</v>
      </c>
      <c r="B63" s="157"/>
      <c r="C63" s="164">
        <v>10948899</v>
      </c>
      <c r="D63" s="164">
        <v>0</v>
      </c>
      <c r="E63" s="164">
        <v>0</v>
      </c>
      <c r="F63" s="165">
        <f t="shared" si="1"/>
        <v>10948899</v>
      </c>
      <c r="G63" s="165">
        <f t="shared" si="2"/>
        <v>11437219.895399999</v>
      </c>
      <c r="H63" s="158"/>
      <c r="I63" s="164">
        <f t="shared" si="3"/>
        <v>11437219.895399999</v>
      </c>
      <c r="J63" s="163">
        <f>'10. Systemwide Detail'!$B$6</f>
        <v>2.7099999999999999E-2</v>
      </c>
      <c r="K63" s="164">
        <f t="shared" si="5"/>
        <v>309948.65916533995</v>
      </c>
      <c r="L63" s="165">
        <f t="shared" si="4"/>
        <v>11747168.554565338</v>
      </c>
    </row>
    <row r="64" spans="1:12">
      <c r="A64" s="91" t="s">
        <v>83</v>
      </c>
      <c r="B64" s="157"/>
      <c r="C64" s="164">
        <v>6995132</v>
      </c>
      <c r="D64" s="164">
        <v>0</v>
      </c>
      <c r="E64" s="164">
        <v>0</v>
      </c>
      <c r="F64" s="165">
        <f t="shared" si="1"/>
        <v>6995132</v>
      </c>
      <c r="G64" s="165">
        <f t="shared" si="2"/>
        <v>7307114.8871999998</v>
      </c>
      <c r="H64" s="158"/>
      <c r="I64" s="164">
        <f t="shared" si="3"/>
        <v>7307114.8871999998</v>
      </c>
      <c r="J64" s="163">
        <f>'10. Systemwide Detail'!$B$6</f>
        <v>2.7099999999999999E-2</v>
      </c>
      <c r="K64" s="164">
        <f t="shared" si="5"/>
        <v>198022.81344311999</v>
      </c>
      <c r="L64" s="165">
        <f t="shared" si="4"/>
        <v>7505137.7006431194</v>
      </c>
    </row>
    <row r="65" spans="1:12">
      <c r="A65" s="91" t="s">
        <v>84</v>
      </c>
      <c r="B65" s="157"/>
      <c r="C65" s="164">
        <v>6082724</v>
      </c>
      <c r="D65" s="164">
        <v>0</v>
      </c>
      <c r="E65" s="164">
        <v>0</v>
      </c>
      <c r="F65" s="165">
        <f t="shared" si="1"/>
        <v>6082724</v>
      </c>
      <c r="G65" s="165">
        <f t="shared" si="2"/>
        <v>6354013.4903999995</v>
      </c>
      <c r="H65" s="158"/>
      <c r="I65" s="164">
        <f t="shared" si="3"/>
        <v>6354013.4903999995</v>
      </c>
      <c r="J65" s="163">
        <f>'10. Systemwide Detail'!$B$6</f>
        <v>2.7099999999999999E-2</v>
      </c>
      <c r="K65" s="164">
        <f t="shared" si="5"/>
        <v>172193.76558983998</v>
      </c>
      <c r="L65" s="165">
        <f t="shared" si="4"/>
        <v>6526207.2559898393</v>
      </c>
    </row>
    <row r="66" spans="1:12">
      <c r="A66" s="91" t="s">
        <v>27</v>
      </c>
      <c r="B66" s="157"/>
      <c r="C66" s="164">
        <v>7299269</v>
      </c>
      <c r="D66" s="164">
        <v>0</v>
      </c>
      <c r="E66" s="164">
        <v>0</v>
      </c>
      <c r="F66" s="165">
        <f t="shared" si="1"/>
        <v>7299269</v>
      </c>
      <c r="G66" s="165">
        <f t="shared" si="2"/>
        <v>7624816.3974000001</v>
      </c>
      <c r="H66" s="158"/>
      <c r="I66" s="164">
        <f t="shared" si="3"/>
        <v>7624816.3974000001</v>
      </c>
      <c r="J66" s="163">
        <f>'10. Systemwide Detail'!$B$6</f>
        <v>2.7099999999999999E-2</v>
      </c>
      <c r="K66" s="164">
        <f t="shared" si="5"/>
        <v>206632.52436953998</v>
      </c>
      <c r="L66" s="165">
        <f t="shared" si="4"/>
        <v>7831448.9217695398</v>
      </c>
    </row>
    <row r="67" spans="1:12">
      <c r="A67" s="91" t="s">
        <v>85</v>
      </c>
      <c r="B67" s="157"/>
      <c r="C67" s="164">
        <v>7299269</v>
      </c>
      <c r="D67" s="164">
        <v>0</v>
      </c>
      <c r="E67" s="164">
        <v>0</v>
      </c>
      <c r="F67" s="165">
        <f t="shared" si="1"/>
        <v>7299269</v>
      </c>
      <c r="G67" s="165">
        <f t="shared" si="2"/>
        <v>7624816.3974000001</v>
      </c>
      <c r="H67" s="158"/>
      <c r="I67" s="164">
        <f t="shared" si="3"/>
        <v>7624816.3974000001</v>
      </c>
      <c r="J67" s="163">
        <f>'10. Systemwide Detail'!$B$6</f>
        <v>2.7099999999999999E-2</v>
      </c>
      <c r="K67" s="164">
        <f t="shared" si="5"/>
        <v>206632.52436953998</v>
      </c>
      <c r="L67" s="165">
        <f t="shared" si="4"/>
        <v>7831448.9217695398</v>
      </c>
    </row>
    <row r="68" spans="1:12">
      <c r="A68" s="91" t="s">
        <v>86</v>
      </c>
      <c r="B68" s="157"/>
      <c r="C68" s="164">
        <v>3649633</v>
      </c>
      <c r="D68" s="164">
        <v>0</v>
      </c>
      <c r="E68" s="164">
        <v>0</v>
      </c>
      <c r="F68" s="165">
        <f t="shared" si="1"/>
        <v>3649633</v>
      </c>
      <c r="G68" s="165">
        <f t="shared" si="2"/>
        <v>3812406.6318000001</v>
      </c>
      <c r="H68" s="158"/>
      <c r="I68" s="164">
        <f t="shared" si="3"/>
        <v>3812406.6318000001</v>
      </c>
      <c r="J68" s="163">
        <f>'10. Systemwide Detail'!$B$6</f>
        <v>2.7099999999999999E-2</v>
      </c>
      <c r="K68" s="164">
        <f t="shared" si="5"/>
        <v>103316.21972178</v>
      </c>
      <c r="L68" s="165">
        <f t="shared" si="4"/>
        <v>3915722.8515217802</v>
      </c>
    </row>
    <row r="69" spans="1:12">
      <c r="A69" s="91" t="s">
        <v>87</v>
      </c>
      <c r="B69" s="157"/>
      <c r="C69" s="164">
        <v>6234793</v>
      </c>
      <c r="D69" s="164">
        <v>0</v>
      </c>
      <c r="E69" s="164">
        <v>0</v>
      </c>
      <c r="F69" s="165">
        <f t="shared" si="1"/>
        <v>6234793</v>
      </c>
      <c r="G69" s="165">
        <f t="shared" si="2"/>
        <v>6512864.7677999996</v>
      </c>
      <c r="H69" s="158"/>
      <c r="I69" s="164">
        <f t="shared" si="3"/>
        <v>6512864.7677999996</v>
      </c>
      <c r="J69" s="163">
        <f>'10. Systemwide Detail'!$B$6</f>
        <v>2.7099999999999999E-2</v>
      </c>
      <c r="K69" s="164">
        <f t="shared" si="5"/>
        <v>176498.63520737999</v>
      </c>
      <c r="L69" s="165">
        <f t="shared" si="4"/>
        <v>6689363.4030073797</v>
      </c>
    </row>
    <row r="70" spans="1:12">
      <c r="A70" s="91" t="s">
        <v>88</v>
      </c>
      <c r="B70" s="157"/>
      <c r="C70" s="164">
        <v>4810441</v>
      </c>
      <c r="D70" s="164">
        <v>0</v>
      </c>
      <c r="E70" s="164">
        <v>0</v>
      </c>
      <c r="F70" s="165">
        <f t="shared" si="1"/>
        <v>4810441</v>
      </c>
      <c r="G70" s="165">
        <f t="shared" si="2"/>
        <v>5024986.6685999995</v>
      </c>
      <c r="H70" s="158"/>
      <c r="I70" s="164">
        <f t="shared" si="3"/>
        <v>5024986.6685999995</v>
      </c>
      <c r="J70" s="163">
        <f>'10. Systemwide Detail'!$B$6</f>
        <v>2.7099999999999999E-2</v>
      </c>
      <c r="K70" s="164">
        <f t="shared" si="5"/>
        <v>136177.13871905999</v>
      </c>
      <c r="L70" s="165">
        <f t="shared" si="4"/>
        <v>5161163.80731906</v>
      </c>
    </row>
    <row r="71" spans="1:12">
      <c r="A71" s="91" t="s">
        <v>89</v>
      </c>
      <c r="B71" s="157"/>
      <c r="C71" s="164">
        <v>6082723</v>
      </c>
      <c r="D71" s="164">
        <v>0</v>
      </c>
      <c r="E71" s="164">
        <v>0</v>
      </c>
      <c r="F71" s="165">
        <f t="shared" si="1"/>
        <v>6082723</v>
      </c>
      <c r="G71" s="165">
        <f t="shared" si="2"/>
        <v>6354012.4457999999</v>
      </c>
      <c r="H71" s="158"/>
      <c r="I71" s="164">
        <f t="shared" si="3"/>
        <v>6354012.4457999999</v>
      </c>
      <c r="J71" s="163">
        <f>'10. Systemwide Detail'!$B$6</f>
        <v>2.7099999999999999E-2</v>
      </c>
      <c r="K71" s="164">
        <f>+I71*J71</f>
        <v>172193.73728117999</v>
      </c>
      <c r="L71" s="165">
        <f t="shared" si="4"/>
        <v>6526206.1830811799</v>
      </c>
    </row>
    <row r="72" spans="1:12">
      <c r="A72" s="91" t="s">
        <v>90</v>
      </c>
      <c r="B72" s="157"/>
      <c r="C72" s="164">
        <v>8819950</v>
      </c>
      <c r="D72" s="164">
        <v>0</v>
      </c>
      <c r="E72" s="164">
        <v>0</v>
      </c>
      <c r="F72" s="165">
        <f t="shared" si="1"/>
        <v>8819950</v>
      </c>
      <c r="G72" s="165">
        <f t="shared" si="2"/>
        <v>9213319.7699999996</v>
      </c>
      <c r="H72" s="158"/>
      <c r="I72" s="164">
        <f t="shared" si="3"/>
        <v>9213319.7699999996</v>
      </c>
      <c r="J72" s="163">
        <f>'10. Systemwide Detail'!$B$6</f>
        <v>2.7099999999999999E-2</v>
      </c>
      <c r="K72" s="164">
        <f t="shared" si="5"/>
        <v>249680.96576699999</v>
      </c>
      <c r="L72" s="165">
        <f t="shared" si="4"/>
        <v>9463000.7357669994</v>
      </c>
    </row>
    <row r="73" spans="1:12">
      <c r="A73" s="91" t="s">
        <v>91</v>
      </c>
      <c r="B73" s="157"/>
      <c r="C73" s="164">
        <v>8515814</v>
      </c>
      <c r="D73" s="164">
        <v>0</v>
      </c>
      <c r="E73" s="164">
        <v>0</v>
      </c>
      <c r="F73" s="165">
        <f t="shared" si="1"/>
        <v>8515814</v>
      </c>
      <c r="G73" s="165">
        <f t="shared" si="2"/>
        <v>8895619.3043999989</v>
      </c>
      <c r="H73" s="158"/>
      <c r="I73" s="164">
        <f t="shared" si="3"/>
        <v>8895619.3043999989</v>
      </c>
      <c r="J73" s="163">
        <f>'10. Systemwide Detail'!$B$6</f>
        <v>2.7099999999999999E-2</v>
      </c>
      <c r="K73" s="164">
        <f t="shared" si="5"/>
        <v>241071.28314923996</v>
      </c>
      <c r="L73" s="165">
        <f t="shared" si="4"/>
        <v>9136690.5875492394</v>
      </c>
    </row>
    <row r="74" spans="1:12">
      <c r="A74" s="91" t="s">
        <v>92</v>
      </c>
      <c r="B74" s="157"/>
      <c r="C74" s="164">
        <v>8515814</v>
      </c>
      <c r="D74" s="164">
        <v>0</v>
      </c>
      <c r="E74" s="164">
        <v>0</v>
      </c>
      <c r="F74" s="165">
        <f t="shared" si="1"/>
        <v>8515814</v>
      </c>
      <c r="G74" s="165">
        <f t="shared" si="2"/>
        <v>8895619.3043999989</v>
      </c>
      <c r="H74" s="158"/>
      <c r="I74" s="164">
        <f t="shared" si="3"/>
        <v>8895619.3043999989</v>
      </c>
      <c r="J74" s="163">
        <f>'10. Systemwide Detail'!$B$6</f>
        <v>2.7099999999999999E-2</v>
      </c>
      <c r="K74" s="164">
        <f t="shared" si="5"/>
        <v>241071.28314923996</v>
      </c>
      <c r="L74" s="165">
        <f t="shared" si="4"/>
        <v>9136690.5875492394</v>
      </c>
    </row>
    <row r="75" spans="1:12">
      <c r="A75" s="91" t="s">
        <v>93</v>
      </c>
      <c r="B75" s="157"/>
      <c r="C75" s="164">
        <v>13990263</v>
      </c>
      <c r="D75" s="164">
        <v>0</v>
      </c>
      <c r="E75" s="164">
        <v>0</v>
      </c>
      <c r="F75" s="165">
        <f t="shared" si="1"/>
        <v>13990263</v>
      </c>
      <c r="G75" s="165">
        <f t="shared" si="2"/>
        <v>14614228.729799999</v>
      </c>
      <c r="H75" s="158"/>
      <c r="I75" s="164">
        <f t="shared" si="3"/>
        <v>14614228.729799999</v>
      </c>
      <c r="J75" s="163">
        <f>'10. Systemwide Detail'!$B$6</f>
        <v>2.7099999999999999E-2</v>
      </c>
      <c r="K75" s="164">
        <f t="shared" ref="K75:K81" si="6">+I75*J75</f>
        <v>396045.59857757995</v>
      </c>
      <c r="L75" s="165">
        <f t="shared" si="4"/>
        <v>15010274.328377578</v>
      </c>
    </row>
    <row r="76" spans="1:12">
      <c r="A76" s="91" t="s">
        <v>94</v>
      </c>
      <c r="B76" s="157"/>
      <c r="C76" s="164">
        <v>12165447</v>
      </c>
      <c r="D76" s="164">
        <v>0</v>
      </c>
      <c r="E76" s="164">
        <v>0</v>
      </c>
      <c r="F76" s="165">
        <f t="shared" ref="F76:F82" si="7">SUM(C76:E76)</f>
        <v>12165447</v>
      </c>
      <c r="G76" s="165">
        <f t="shared" ref="G76:G82" si="8">F76*(1+$G$8)</f>
        <v>12708025.9362</v>
      </c>
      <c r="H76" s="158"/>
      <c r="I76" s="164">
        <f t="shared" ref="I76:I82" si="9">+G76</f>
        <v>12708025.9362</v>
      </c>
      <c r="J76" s="163">
        <f>'10. Systemwide Detail'!$B$6</f>
        <v>2.7099999999999999E-2</v>
      </c>
      <c r="K76" s="164">
        <f t="shared" si="6"/>
        <v>344387.50287102</v>
      </c>
      <c r="L76" s="165">
        <f t="shared" si="4"/>
        <v>13052413.43907102</v>
      </c>
    </row>
    <row r="77" spans="1:12">
      <c r="A77" s="91" t="s">
        <v>95</v>
      </c>
      <c r="B77" s="157"/>
      <c r="C77" s="164">
        <v>3649633</v>
      </c>
      <c r="D77" s="164">
        <v>0</v>
      </c>
      <c r="E77" s="164">
        <v>0</v>
      </c>
      <c r="F77" s="165">
        <f t="shared" si="7"/>
        <v>3649633</v>
      </c>
      <c r="G77" s="165">
        <f t="shared" si="8"/>
        <v>3812406.6318000001</v>
      </c>
      <c r="H77" s="158"/>
      <c r="I77" s="164">
        <f t="shared" si="9"/>
        <v>3812406.6318000001</v>
      </c>
      <c r="J77" s="163">
        <f>'10. Systemwide Detail'!$B$6</f>
        <v>2.7099999999999999E-2</v>
      </c>
      <c r="K77" s="164">
        <f t="shared" si="6"/>
        <v>103316.21972178</v>
      </c>
      <c r="L77" s="165">
        <f t="shared" ref="L77:L82" si="10">I77+K77</f>
        <v>3915722.8515217802</v>
      </c>
    </row>
    <row r="78" spans="1:12">
      <c r="A78" s="91" t="s">
        <v>96</v>
      </c>
      <c r="B78" s="157"/>
      <c r="C78" s="164">
        <v>7603402</v>
      </c>
      <c r="D78" s="164">
        <v>0</v>
      </c>
      <c r="E78" s="164">
        <v>0</v>
      </c>
      <c r="F78" s="165">
        <f t="shared" si="7"/>
        <v>7603402</v>
      </c>
      <c r="G78" s="165">
        <f t="shared" si="8"/>
        <v>7942513.7291999999</v>
      </c>
      <c r="H78" s="158"/>
      <c r="I78" s="164">
        <f t="shared" si="9"/>
        <v>7942513.7291999999</v>
      </c>
      <c r="J78" s="163">
        <f>'10. Systemwide Detail'!$B$6</f>
        <v>2.7099999999999999E-2</v>
      </c>
      <c r="K78" s="164">
        <f t="shared" si="6"/>
        <v>215242.12206132</v>
      </c>
      <c r="L78" s="165">
        <f t="shared" si="10"/>
        <v>8157755.8512613196</v>
      </c>
    </row>
    <row r="79" spans="1:12">
      <c r="A79" s="91" t="s">
        <v>29</v>
      </c>
      <c r="B79" s="157"/>
      <c r="C79" s="164">
        <v>4810441</v>
      </c>
      <c r="D79" s="164">
        <v>0</v>
      </c>
      <c r="E79" s="164">
        <v>0</v>
      </c>
      <c r="F79" s="165">
        <f t="shared" si="7"/>
        <v>4810441</v>
      </c>
      <c r="G79" s="165">
        <f t="shared" si="8"/>
        <v>5024986.6685999995</v>
      </c>
      <c r="H79" s="158"/>
      <c r="I79" s="164">
        <f t="shared" si="9"/>
        <v>5024986.6685999995</v>
      </c>
      <c r="J79" s="163">
        <f>'10. Systemwide Detail'!$B$6</f>
        <v>2.7099999999999999E-2</v>
      </c>
      <c r="K79" s="164">
        <f t="shared" si="6"/>
        <v>136177.13871905999</v>
      </c>
      <c r="L79" s="165">
        <f t="shared" si="10"/>
        <v>5161163.80731906</v>
      </c>
    </row>
    <row r="80" spans="1:12">
      <c r="A80" s="91" t="s">
        <v>97</v>
      </c>
      <c r="B80" s="157"/>
      <c r="C80" s="164">
        <v>7299266</v>
      </c>
      <c r="D80" s="164">
        <v>0</v>
      </c>
      <c r="E80" s="164">
        <v>0</v>
      </c>
      <c r="F80" s="165">
        <f t="shared" si="7"/>
        <v>7299266</v>
      </c>
      <c r="G80" s="165">
        <f t="shared" si="8"/>
        <v>7624813.2636000002</v>
      </c>
      <c r="H80" s="158"/>
      <c r="I80" s="164">
        <f t="shared" si="9"/>
        <v>7624813.2636000002</v>
      </c>
      <c r="J80" s="163">
        <f>'10. Systemwide Detail'!$B$6</f>
        <v>2.7099999999999999E-2</v>
      </c>
      <c r="K80" s="164">
        <f t="shared" si="6"/>
        <v>206632.43944356</v>
      </c>
      <c r="L80" s="165">
        <f t="shared" si="10"/>
        <v>7831445.7030435605</v>
      </c>
    </row>
    <row r="81" spans="1:13">
      <c r="A81" s="91" t="s">
        <v>98</v>
      </c>
      <c r="B81" s="157"/>
      <c r="C81" s="164">
        <v>7907540</v>
      </c>
      <c r="D81" s="164">
        <v>0</v>
      </c>
      <c r="E81" s="164">
        <v>0</v>
      </c>
      <c r="F81" s="165">
        <f t="shared" si="7"/>
        <v>7907540</v>
      </c>
      <c r="G81" s="165">
        <f t="shared" si="8"/>
        <v>8260216.284</v>
      </c>
      <c r="H81" s="158"/>
      <c r="I81" s="164">
        <f t="shared" si="9"/>
        <v>8260216.284</v>
      </c>
      <c r="J81" s="163">
        <f>'10. Systemwide Detail'!$B$6</f>
        <v>2.7099999999999999E-2</v>
      </c>
      <c r="K81" s="164">
        <f t="shared" si="6"/>
        <v>223851.86129639999</v>
      </c>
      <c r="L81" s="165">
        <f t="shared" si="10"/>
        <v>8484068.1452964004</v>
      </c>
    </row>
    <row r="82" spans="1:13">
      <c r="A82" s="91" t="s">
        <v>99</v>
      </c>
      <c r="B82" s="157"/>
      <c r="C82" s="166">
        <v>9124083</v>
      </c>
      <c r="D82" s="166">
        <v>0</v>
      </c>
      <c r="E82" s="166">
        <v>0</v>
      </c>
      <c r="F82" s="167">
        <f t="shared" si="7"/>
        <v>9124083</v>
      </c>
      <c r="G82" s="167">
        <f t="shared" si="8"/>
        <v>9531017.1018000003</v>
      </c>
      <c r="H82" s="158"/>
      <c r="I82" s="166">
        <f t="shared" si="9"/>
        <v>9531017.1018000003</v>
      </c>
      <c r="J82" s="168">
        <f>'10. Systemwide Detail'!$B$6</f>
        <v>2.7099999999999999E-2</v>
      </c>
      <c r="K82" s="166">
        <f>+I82*J82</f>
        <v>258290.56345878</v>
      </c>
      <c r="L82" s="167">
        <f t="shared" si="10"/>
        <v>9789307.6652587801</v>
      </c>
      <c r="M82" s="169"/>
    </row>
    <row r="83" spans="1:13" s="6" customFormat="1">
      <c r="A83" s="155" t="s">
        <v>100</v>
      </c>
      <c r="B83" s="157"/>
      <c r="C83" s="170">
        <f>SUM(C11:C82)</f>
        <v>567513246</v>
      </c>
      <c r="D83" s="170">
        <f>SUM(D11:D82)</f>
        <v>-1125303</v>
      </c>
      <c r="E83" s="170">
        <f>SUM(E11:E82)</f>
        <v>-12810</v>
      </c>
      <c r="F83" s="170">
        <f>SUM(F11:F82)</f>
        <v>566375133</v>
      </c>
      <c r="G83" s="170">
        <f>SUM(G11:G82)</f>
        <v>591635463.93180001</v>
      </c>
      <c r="H83" s="157"/>
      <c r="I83" s="171">
        <f>SUM(I11:I82)</f>
        <v>591635463.93180001</v>
      </c>
      <c r="J83" s="172">
        <f t="shared" ref="J83" si="11">+J$11</f>
        <v>2.7099999999999999E-2</v>
      </c>
      <c r="K83" s="171">
        <f>SUM(K11:K82)</f>
        <v>16033321.072551779</v>
      </c>
      <c r="L83" s="170">
        <f>SUM(L11:L82)</f>
        <v>607668785.00435197</v>
      </c>
    </row>
  </sheetData>
  <customSheetViews>
    <customSheetView guid="{C0575C55-AE14-4D4D-A2FB-D0CE01AB3D40}">
      <pane ySplit="3" topLeftCell="A4" activePane="bottomLeft" state="frozen"/>
      <selection pane="bottomLeft" activeCell="G4" sqref="G4"/>
      <pageMargins left="0.7" right="0.7" top="0.75" bottom="0.75" header="0.3" footer="0.3"/>
    </customSheetView>
    <customSheetView guid="{E5E65F53-7CC3-4AEF-9217-01FBF193C535}">
      <pane ySplit="3" topLeftCell="A4" activePane="bottomLeft" state="frozen"/>
      <selection pane="bottomLeft" sqref="A1:A2"/>
      <pageMargins left="0.7" right="0.7" top="0.75" bottom="0.75" header="0.3" footer="0.3"/>
    </customSheetView>
  </customSheetViews>
  <mergeCells count="2">
    <mergeCell ref="C8:F8"/>
    <mergeCell ref="I8:L8"/>
  </mergeCells>
  <printOptions headings="1"/>
  <pageMargins left="0.25" right="0.25" top="0.75" bottom="0.75" header="0.3" footer="0.3"/>
  <pageSetup scale="62" fitToHeight="0" orientation="portrait" verticalDpi="0" r:id="rId1"/>
  <headerFooter>
    <oddHeader>&amp;LCalifornia Community Colleges&amp;12
2018-19 Student Centered Funding Formula&amp;RSimulations
July 17, 2018</oddHeader>
    <oddFooter>&amp;L&amp;A&amp;RPage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D83"/>
  <sheetViews>
    <sheetView workbookViewId="0">
      <pane ySplit="9" topLeftCell="A16" activePane="bottomLeft" state="frozen"/>
      <selection activeCell="G88" sqref="G88"/>
      <selection pane="bottomLeft" activeCell="I28" sqref="I28"/>
    </sheetView>
  </sheetViews>
  <sheetFormatPr defaultColWidth="9.140625" defaultRowHeight="15"/>
  <cols>
    <col min="1" max="1" width="27.85546875" style="20" customWidth="1"/>
    <col min="2" max="2" width="15" style="20" customWidth="1"/>
    <col min="3" max="3" width="16.42578125" style="20" customWidth="1"/>
    <col min="4" max="4" width="20" style="20" bestFit="1" customWidth="1"/>
    <col min="5" max="16384" width="9.140625" style="20"/>
  </cols>
  <sheetData>
    <row r="1" spans="1:4" hidden="1"/>
    <row r="2" spans="1:4" hidden="1"/>
    <row r="3" spans="1:4" hidden="1"/>
    <row r="4" spans="1:4" hidden="1"/>
    <row r="5" spans="1:4" hidden="1"/>
    <row r="6" spans="1:4" hidden="1"/>
    <row r="7" spans="1:4" s="71" customFormat="1" ht="30" customHeight="1">
      <c r="A7" s="117" t="s">
        <v>298</v>
      </c>
    </row>
    <row r="8" spans="1:4" s="5" customFormat="1">
      <c r="A8" s="182"/>
      <c r="B8" s="233" t="s">
        <v>145</v>
      </c>
      <c r="C8" s="233"/>
      <c r="D8" s="233"/>
    </row>
    <row r="9" spans="1:4" ht="36.75" customHeight="1">
      <c r="A9" s="193" t="s">
        <v>34</v>
      </c>
      <c r="B9" s="194" t="s">
        <v>196</v>
      </c>
      <c r="C9" s="194" t="s">
        <v>195</v>
      </c>
      <c r="D9" s="194" t="s">
        <v>170</v>
      </c>
    </row>
    <row r="10" spans="1:4" ht="9" customHeight="1">
      <c r="A10" s="136"/>
      <c r="B10" s="136"/>
      <c r="C10" s="136"/>
      <c r="D10" s="136"/>
    </row>
    <row r="11" spans="1:4">
      <c r="A11" s="74" t="s">
        <v>35</v>
      </c>
      <c r="B11" s="183">
        <v>2927</v>
      </c>
      <c r="C11" s="183">
        <v>855</v>
      </c>
      <c r="D11" s="183">
        <v>9132</v>
      </c>
    </row>
    <row r="12" spans="1:4">
      <c r="A12" s="74" t="s">
        <v>36</v>
      </c>
      <c r="B12" s="183">
        <v>7777</v>
      </c>
      <c r="C12" s="183">
        <v>510</v>
      </c>
      <c r="D12" s="183">
        <v>14027</v>
      </c>
    </row>
    <row r="13" spans="1:4">
      <c r="A13" s="74" t="s">
        <v>37</v>
      </c>
      <c r="B13" s="183">
        <v>2172</v>
      </c>
      <c r="C13" s="183">
        <v>59</v>
      </c>
      <c r="D13" s="183">
        <v>3639</v>
      </c>
    </row>
    <row r="14" spans="1:4">
      <c r="A14" s="74" t="s">
        <v>38</v>
      </c>
      <c r="B14" s="183">
        <v>5544</v>
      </c>
      <c r="C14" s="183">
        <v>305</v>
      </c>
      <c r="D14" s="183">
        <v>8799</v>
      </c>
    </row>
    <row r="15" spans="1:4">
      <c r="A15" s="74" t="s">
        <v>39</v>
      </c>
      <c r="B15" s="183">
        <v>3043</v>
      </c>
      <c r="C15" s="183">
        <v>521</v>
      </c>
      <c r="D15" s="183">
        <v>7180</v>
      </c>
    </row>
    <row r="16" spans="1:4">
      <c r="A16" s="74" t="s">
        <v>40</v>
      </c>
      <c r="B16" s="183">
        <v>10754</v>
      </c>
      <c r="C16" s="183">
        <v>1610</v>
      </c>
      <c r="D16" s="183">
        <v>18994</v>
      </c>
    </row>
    <row r="17" spans="1:4">
      <c r="A17" s="74" t="s">
        <v>41</v>
      </c>
      <c r="B17" s="183">
        <v>4865</v>
      </c>
      <c r="C17" s="183">
        <v>283</v>
      </c>
      <c r="D17" s="183">
        <v>11732</v>
      </c>
    </row>
    <row r="18" spans="1:4">
      <c r="A18" s="74" t="s">
        <v>42</v>
      </c>
      <c r="B18" s="183">
        <v>8498</v>
      </c>
      <c r="C18" s="183">
        <v>884</v>
      </c>
      <c r="D18" s="183">
        <v>17885</v>
      </c>
    </row>
    <row r="19" spans="1:4">
      <c r="A19" s="74" t="s">
        <v>43</v>
      </c>
      <c r="B19" s="183">
        <v>4792</v>
      </c>
      <c r="C19" s="183">
        <v>457</v>
      </c>
      <c r="D19" s="183">
        <v>10989</v>
      </c>
    </row>
    <row r="20" spans="1:4">
      <c r="A20" s="74" t="s">
        <v>44</v>
      </c>
      <c r="B20" s="183">
        <v>11741</v>
      </c>
      <c r="C20" s="183">
        <v>1280</v>
      </c>
      <c r="D20" s="183">
        <v>31246</v>
      </c>
    </row>
    <row r="21" spans="1:4">
      <c r="A21" s="74" t="s">
        <v>45</v>
      </c>
      <c r="B21" s="183">
        <v>2698</v>
      </c>
      <c r="C21" s="183">
        <v>788</v>
      </c>
      <c r="D21" s="183">
        <v>5547</v>
      </c>
    </row>
    <row r="22" spans="1:4">
      <c r="A22" s="74" t="s">
        <v>46</v>
      </c>
      <c r="B22" s="183">
        <v>8829</v>
      </c>
      <c r="C22" s="183">
        <v>2275</v>
      </c>
      <c r="D22" s="183">
        <v>18706</v>
      </c>
    </row>
    <row r="23" spans="1:4">
      <c r="A23" s="74" t="s">
        <v>47</v>
      </c>
      <c r="B23" s="183">
        <v>1055</v>
      </c>
      <c r="C23" s="183">
        <v>60</v>
      </c>
      <c r="D23" s="183">
        <v>1843</v>
      </c>
    </row>
    <row r="24" spans="1:4">
      <c r="A24" s="74" t="s">
        <v>48</v>
      </c>
      <c r="B24" s="183">
        <v>4819</v>
      </c>
      <c r="C24" s="183">
        <v>791</v>
      </c>
      <c r="D24" s="183">
        <v>9195</v>
      </c>
    </row>
    <row r="25" spans="1:4">
      <c r="A25" s="74" t="s">
        <v>49</v>
      </c>
      <c r="B25" s="183">
        <v>8355</v>
      </c>
      <c r="C25" s="183">
        <v>3079</v>
      </c>
      <c r="D25" s="183">
        <v>17631</v>
      </c>
    </row>
    <row r="26" spans="1:4">
      <c r="A26" s="74" t="s">
        <v>50</v>
      </c>
      <c r="B26" s="183">
        <v>420</v>
      </c>
      <c r="C26" s="183">
        <v>18</v>
      </c>
      <c r="D26" s="183">
        <v>1477</v>
      </c>
    </row>
    <row r="27" spans="1:4">
      <c r="A27" s="74" t="s">
        <v>51</v>
      </c>
      <c r="B27" s="183">
        <v>5843</v>
      </c>
      <c r="C27" s="183">
        <v>1864</v>
      </c>
      <c r="D27" s="183">
        <v>15514</v>
      </c>
    </row>
    <row r="28" spans="1:4">
      <c r="A28" s="74" t="s">
        <v>52</v>
      </c>
      <c r="B28" s="183">
        <v>1708</v>
      </c>
      <c r="C28" s="183">
        <v>271</v>
      </c>
      <c r="D28" s="183">
        <v>3414</v>
      </c>
    </row>
    <row r="29" spans="1:4">
      <c r="A29" s="74" t="s">
        <v>53</v>
      </c>
      <c r="B29" s="183">
        <v>6303</v>
      </c>
      <c r="C29" s="183">
        <v>652</v>
      </c>
      <c r="D29" s="183">
        <v>12153</v>
      </c>
    </row>
    <row r="30" spans="1:4">
      <c r="A30" s="74" t="s">
        <v>54</v>
      </c>
      <c r="B30" s="183">
        <v>8672</v>
      </c>
      <c r="C30" s="183">
        <v>581</v>
      </c>
      <c r="D30" s="183">
        <v>19709</v>
      </c>
    </row>
    <row r="31" spans="1:4">
      <c r="A31" s="74" t="s">
        <v>55</v>
      </c>
      <c r="B31" s="183">
        <v>2908</v>
      </c>
      <c r="C31" s="183">
        <v>880</v>
      </c>
      <c r="D31" s="183">
        <v>7809</v>
      </c>
    </row>
    <row r="32" spans="1:4">
      <c r="A32" s="74" t="s">
        <v>56</v>
      </c>
      <c r="B32" s="183">
        <v>4997</v>
      </c>
      <c r="C32" s="183">
        <v>367</v>
      </c>
      <c r="D32" s="183">
        <v>7907</v>
      </c>
    </row>
    <row r="33" spans="1:4">
      <c r="A33" s="74" t="s">
        <v>57</v>
      </c>
      <c r="B33" s="183">
        <v>12745</v>
      </c>
      <c r="C33" s="183">
        <v>1548</v>
      </c>
      <c r="D33" s="183">
        <v>22864</v>
      </c>
    </row>
    <row r="34" spans="1:4">
      <c r="A34" s="74" t="s">
        <v>21</v>
      </c>
      <c r="B34" s="183">
        <v>518</v>
      </c>
      <c r="C34" s="183">
        <v>287</v>
      </c>
      <c r="D34" s="183">
        <v>1848</v>
      </c>
    </row>
    <row r="35" spans="1:4">
      <c r="A35" s="74" t="s">
        <v>22</v>
      </c>
      <c r="B35" s="183">
        <v>346</v>
      </c>
      <c r="C35" s="183">
        <v>144</v>
      </c>
      <c r="D35" s="183">
        <v>2681</v>
      </c>
    </row>
    <row r="36" spans="1:4">
      <c r="A36" s="74" t="s">
        <v>58</v>
      </c>
      <c r="B36" s="183">
        <v>9575</v>
      </c>
      <c r="C36" s="183">
        <v>1330</v>
      </c>
      <c r="D36" s="183">
        <v>21094</v>
      </c>
    </row>
    <row r="37" spans="1:4">
      <c r="A37" s="74" t="s">
        <v>59</v>
      </c>
      <c r="B37" s="183">
        <v>48432</v>
      </c>
      <c r="C37" s="183">
        <v>7917</v>
      </c>
      <c r="D37" s="183">
        <v>101881</v>
      </c>
    </row>
    <row r="38" spans="1:4">
      <c r="A38" s="74" t="s">
        <v>60</v>
      </c>
      <c r="B38" s="183">
        <v>21048</v>
      </c>
      <c r="C38" s="183">
        <v>1900</v>
      </c>
      <c r="D38" s="183">
        <v>55729</v>
      </c>
    </row>
    <row r="39" spans="1:4">
      <c r="A39" s="74" t="s">
        <v>23</v>
      </c>
      <c r="B39" s="183">
        <v>872</v>
      </c>
      <c r="C39" s="183">
        <v>451</v>
      </c>
      <c r="D39" s="183">
        <v>2401</v>
      </c>
    </row>
    <row r="40" spans="1:4">
      <c r="A40" s="74" t="s">
        <v>61</v>
      </c>
      <c r="B40" s="183">
        <v>1358</v>
      </c>
      <c r="C40" s="183">
        <v>98</v>
      </c>
      <c r="D40" s="183">
        <v>3128</v>
      </c>
    </row>
    <row r="41" spans="1:4">
      <c r="A41" s="74" t="s">
        <v>62</v>
      </c>
      <c r="B41" s="183">
        <v>4998</v>
      </c>
      <c r="C41" s="183">
        <v>582</v>
      </c>
      <c r="D41" s="183">
        <v>9191</v>
      </c>
    </row>
    <row r="42" spans="1:4">
      <c r="A42" s="74" t="s">
        <v>24</v>
      </c>
      <c r="B42" s="183">
        <v>4577</v>
      </c>
      <c r="C42" s="183">
        <v>203</v>
      </c>
      <c r="D42" s="183">
        <v>9733</v>
      </c>
    </row>
    <row r="43" spans="1:4">
      <c r="A43" s="74" t="s">
        <v>63</v>
      </c>
      <c r="B43" s="183">
        <v>1699</v>
      </c>
      <c r="C43" s="183">
        <v>326</v>
      </c>
      <c r="D43" s="183">
        <v>3785</v>
      </c>
    </row>
    <row r="44" spans="1:4">
      <c r="A44" s="74" t="s">
        <v>64</v>
      </c>
      <c r="B44" s="183">
        <v>11423</v>
      </c>
      <c r="C44" s="183">
        <v>1510</v>
      </c>
      <c r="D44" s="183">
        <v>25124</v>
      </c>
    </row>
    <row r="45" spans="1:4">
      <c r="A45" s="74" t="s">
        <v>65</v>
      </c>
      <c r="B45" s="183">
        <v>6550</v>
      </c>
      <c r="C45" s="183">
        <v>541</v>
      </c>
      <c r="D45" s="183">
        <v>14000</v>
      </c>
    </row>
    <row r="46" spans="1:4">
      <c r="A46" s="74" t="s">
        <v>66</v>
      </c>
      <c r="B46" s="183">
        <v>1455</v>
      </c>
      <c r="C46" s="183">
        <v>341</v>
      </c>
      <c r="D46" s="183">
        <v>4145</v>
      </c>
    </row>
    <row r="47" spans="1:4">
      <c r="A47" s="74" t="s">
        <v>67</v>
      </c>
      <c r="B47" s="183">
        <v>11620</v>
      </c>
      <c r="C47" s="183">
        <v>2189</v>
      </c>
      <c r="D47" s="183">
        <v>26887</v>
      </c>
    </row>
    <row r="48" spans="1:4">
      <c r="A48" s="74" t="s">
        <v>68</v>
      </c>
      <c r="B48" s="183">
        <v>1616</v>
      </c>
      <c r="C48" s="183">
        <v>151</v>
      </c>
      <c r="D48" s="183">
        <v>4180</v>
      </c>
    </row>
    <row r="49" spans="1:4">
      <c r="A49" s="74" t="s">
        <v>69</v>
      </c>
      <c r="B49" s="183">
        <v>264</v>
      </c>
      <c r="C49" s="183">
        <v>24</v>
      </c>
      <c r="D49" s="183">
        <v>3169</v>
      </c>
    </row>
    <row r="50" spans="1:4">
      <c r="A50" s="74" t="s">
        <v>70</v>
      </c>
      <c r="B50" s="183">
        <v>4665</v>
      </c>
      <c r="C50" s="183">
        <v>685</v>
      </c>
      <c r="D50" s="183">
        <v>14241</v>
      </c>
    </row>
    <row r="51" spans="1:4">
      <c r="A51" s="74" t="s">
        <v>71</v>
      </c>
      <c r="B51" s="183">
        <v>9505</v>
      </c>
      <c r="C51" s="183">
        <v>1114</v>
      </c>
      <c r="D51" s="183">
        <v>21076</v>
      </c>
    </row>
    <row r="52" spans="1:4">
      <c r="A52" s="74" t="s">
        <v>72</v>
      </c>
      <c r="B52" s="183">
        <v>7672</v>
      </c>
      <c r="C52" s="183">
        <v>510</v>
      </c>
      <c r="D52" s="183">
        <v>15967</v>
      </c>
    </row>
    <row r="53" spans="1:4">
      <c r="A53" s="74" t="s">
        <v>73</v>
      </c>
      <c r="B53" s="183">
        <v>5388</v>
      </c>
      <c r="C53" s="183">
        <v>2360</v>
      </c>
      <c r="D53" s="183">
        <v>19303</v>
      </c>
    </row>
    <row r="54" spans="1:4">
      <c r="A54" s="74" t="s">
        <v>74</v>
      </c>
      <c r="B54" s="183">
        <v>2138</v>
      </c>
      <c r="C54" s="183">
        <v>272</v>
      </c>
      <c r="D54" s="183">
        <v>3723</v>
      </c>
    </row>
    <row r="55" spans="1:4">
      <c r="A55" s="74" t="s">
        <v>75</v>
      </c>
      <c r="B55" s="183">
        <v>5204</v>
      </c>
      <c r="C55" s="183">
        <v>262</v>
      </c>
      <c r="D55" s="183">
        <v>12435</v>
      </c>
    </row>
    <row r="56" spans="1:4">
      <c r="A56" s="74" t="s">
        <v>76</v>
      </c>
      <c r="B56" s="183">
        <v>13993</v>
      </c>
      <c r="C56" s="183">
        <v>1457</v>
      </c>
      <c r="D56" s="183">
        <v>29060</v>
      </c>
    </row>
    <row r="57" spans="1:4">
      <c r="A57" s="74" t="s">
        <v>77</v>
      </c>
      <c r="B57" s="183">
        <v>6126</v>
      </c>
      <c r="C57" s="183">
        <v>959</v>
      </c>
      <c r="D57" s="183">
        <v>16826</v>
      </c>
    </row>
    <row r="58" spans="1:4">
      <c r="A58" s="74" t="s">
        <v>78</v>
      </c>
      <c r="B58" s="183">
        <v>14142</v>
      </c>
      <c r="C58" s="183">
        <v>1684</v>
      </c>
      <c r="D58" s="183">
        <v>34335</v>
      </c>
    </row>
    <row r="59" spans="1:4">
      <c r="A59" s="74" t="s">
        <v>25</v>
      </c>
      <c r="B59" s="183">
        <v>4536</v>
      </c>
      <c r="C59" s="183">
        <v>652</v>
      </c>
      <c r="D59" s="183">
        <v>13139</v>
      </c>
    </row>
    <row r="60" spans="1:4">
      <c r="A60" s="74" t="s">
        <v>79</v>
      </c>
      <c r="B60" s="183">
        <v>6649</v>
      </c>
      <c r="C60" s="183">
        <v>707</v>
      </c>
      <c r="D60" s="183">
        <v>16183</v>
      </c>
    </row>
    <row r="61" spans="1:4">
      <c r="A61" s="74" t="s">
        <v>80</v>
      </c>
      <c r="B61" s="183">
        <v>4752</v>
      </c>
      <c r="C61" s="183">
        <v>735</v>
      </c>
      <c r="D61" s="183">
        <v>11295</v>
      </c>
    </row>
    <row r="62" spans="1:4">
      <c r="A62" s="74" t="s">
        <v>81</v>
      </c>
      <c r="B62" s="183">
        <v>2379</v>
      </c>
      <c r="C62" s="183">
        <v>289</v>
      </c>
      <c r="D62" s="183">
        <v>5245</v>
      </c>
    </row>
    <row r="63" spans="1:4">
      <c r="A63" s="74" t="s">
        <v>82</v>
      </c>
      <c r="B63" s="183">
        <v>3885</v>
      </c>
      <c r="C63" s="183">
        <v>824</v>
      </c>
      <c r="D63" s="183">
        <v>12225</v>
      </c>
    </row>
    <row r="64" spans="1:4">
      <c r="A64" s="74" t="s">
        <v>83</v>
      </c>
      <c r="B64" s="183">
        <v>4189</v>
      </c>
      <c r="C64" s="183">
        <v>507</v>
      </c>
      <c r="D64" s="183">
        <v>9927</v>
      </c>
    </row>
    <row r="65" spans="1:4">
      <c r="A65" s="74" t="s">
        <v>84</v>
      </c>
      <c r="B65" s="183">
        <v>4714</v>
      </c>
      <c r="C65" s="183">
        <v>663</v>
      </c>
      <c r="D65" s="183">
        <v>11710</v>
      </c>
    </row>
    <row r="66" spans="1:4">
      <c r="A66" s="74" t="s">
        <v>27</v>
      </c>
      <c r="B66" s="183">
        <v>8036</v>
      </c>
      <c r="C66" s="183">
        <v>1372</v>
      </c>
      <c r="D66" s="183">
        <v>20276</v>
      </c>
    </row>
    <row r="67" spans="1:4">
      <c r="A67" s="74" t="s">
        <v>85</v>
      </c>
      <c r="B67" s="183">
        <v>5734</v>
      </c>
      <c r="C67" s="183">
        <v>518</v>
      </c>
      <c r="D67" s="183">
        <v>10401</v>
      </c>
    </row>
    <row r="68" spans="1:4">
      <c r="A68" s="74" t="s">
        <v>86</v>
      </c>
      <c r="B68" s="183">
        <v>3797</v>
      </c>
      <c r="C68" s="183">
        <v>171</v>
      </c>
      <c r="D68" s="183">
        <v>6362</v>
      </c>
    </row>
    <row r="69" spans="1:4">
      <c r="A69" s="74" t="s">
        <v>87</v>
      </c>
      <c r="B69" s="183">
        <v>5872</v>
      </c>
      <c r="C69" s="183">
        <v>696</v>
      </c>
      <c r="D69" s="183">
        <v>11954</v>
      </c>
    </row>
    <row r="70" spans="1:4">
      <c r="A70" s="74" t="s">
        <v>88</v>
      </c>
      <c r="B70" s="183">
        <v>827</v>
      </c>
      <c r="C70" s="183">
        <v>25</v>
      </c>
      <c r="D70" s="183">
        <v>1304</v>
      </c>
    </row>
    <row r="71" spans="1:4">
      <c r="A71" s="74" t="s">
        <v>89</v>
      </c>
      <c r="B71" s="183">
        <v>2224</v>
      </c>
      <c r="C71" s="183">
        <v>40</v>
      </c>
      <c r="D71" s="183">
        <v>6575</v>
      </c>
    </row>
    <row r="72" spans="1:4">
      <c r="A72" s="74" t="s">
        <v>90</v>
      </c>
      <c r="B72" s="183">
        <v>3630</v>
      </c>
      <c r="C72" s="183">
        <v>982</v>
      </c>
      <c r="D72" s="183">
        <v>10437</v>
      </c>
    </row>
    <row r="73" spans="1:4">
      <c r="A73" s="74" t="s">
        <v>91</v>
      </c>
      <c r="B73" s="183">
        <v>6071</v>
      </c>
      <c r="C73" s="183">
        <v>1405</v>
      </c>
      <c r="D73" s="183">
        <v>16230</v>
      </c>
    </row>
    <row r="74" spans="1:4">
      <c r="A74" s="74" t="s">
        <v>92</v>
      </c>
      <c r="B74" s="183">
        <v>6786</v>
      </c>
      <c r="C74" s="183">
        <v>665</v>
      </c>
      <c r="D74" s="183">
        <v>16527</v>
      </c>
    </row>
    <row r="75" spans="1:4">
      <c r="A75" s="74" t="s">
        <v>93</v>
      </c>
      <c r="B75" s="183">
        <v>15616</v>
      </c>
      <c r="C75" s="183">
        <v>1905</v>
      </c>
      <c r="D75" s="183">
        <v>31703</v>
      </c>
    </row>
    <row r="76" spans="1:4">
      <c r="A76" s="74" t="s">
        <v>94</v>
      </c>
      <c r="B76" s="183">
        <v>9361</v>
      </c>
      <c r="C76" s="183">
        <v>1123</v>
      </c>
      <c r="D76" s="183">
        <v>22586</v>
      </c>
    </row>
    <row r="77" spans="1:4">
      <c r="A77" s="74" t="s">
        <v>95</v>
      </c>
      <c r="B77" s="183">
        <v>7190</v>
      </c>
      <c r="C77" s="183">
        <v>352</v>
      </c>
      <c r="D77" s="183">
        <v>12078</v>
      </c>
    </row>
    <row r="78" spans="1:4">
      <c r="A78" s="74" t="s">
        <v>96</v>
      </c>
      <c r="B78" s="183">
        <v>3221</v>
      </c>
      <c r="C78" s="183">
        <v>378</v>
      </c>
      <c r="D78" s="183">
        <v>6156</v>
      </c>
    </row>
    <row r="79" spans="1:4">
      <c r="A79" s="74" t="s">
        <v>29</v>
      </c>
      <c r="B79" s="183">
        <v>1339</v>
      </c>
      <c r="C79" s="183">
        <v>124</v>
      </c>
      <c r="D79" s="183">
        <v>3024</v>
      </c>
    </row>
    <row r="80" spans="1:4">
      <c r="A80" s="74" t="s">
        <v>97</v>
      </c>
      <c r="B80" s="183">
        <v>2835</v>
      </c>
      <c r="C80" s="183">
        <v>342</v>
      </c>
      <c r="D80" s="183">
        <v>7036</v>
      </c>
    </row>
    <row r="81" spans="1:4">
      <c r="A81" s="74" t="s">
        <v>98</v>
      </c>
      <c r="B81" s="183">
        <v>8811</v>
      </c>
      <c r="C81" s="183">
        <v>914</v>
      </c>
      <c r="D81" s="183">
        <v>18081</v>
      </c>
    </row>
    <row r="82" spans="1:4">
      <c r="A82" s="74" t="s">
        <v>99</v>
      </c>
      <c r="B82" s="184">
        <v>4404</v>
      </c>
      <c r="C82" s="184">
        <v>382</v>
      </c>
      <c r="D82" s="184">
        <v>8196</v>
      </c>
    </row>
    <row r="83" spans="1:4">
      <c r="A83" s="81" t="s">
        <v>100</v>
      </c>
      <c r="B83" s="185">
        <f t="shared" ref="B83:C83" si="0">SUM(B11:B82)</f>
        <v>453507</v>
      </c>
      <c r="C83" s="185">
        <f t="shared" si="0"/>
        <v>63006</v>
      </c>
      <c r="D83" s="185">
        <f>SUM(D11:D82)</f>
        <v>1021984</v>
      </c>
    </row>
  </sheetData>
  <customSheetViews>
    <customSheetView guid="{C0575C55-AE14-4D4D-A2FB-D0CE01AB3D40}">
      <pane ySplit="2" topLeftCell="A3" activePane="bottomLeft" state="frozen"/>
      <selection pane="bottomLeft" activeCell="K4" sqref="K4"/>
      <pageMargins left="0.7" right="0.7" top="0.75" bottom="0.75" header="0.3" footer="0.3"/>
    </customSheetView>
    <customSheetView guid="{E5E65F53-7CC3-4AEF-9217-01FBF193C535}">
      <pane ySplit="2" topLeftCell="A3" activePane="bottomLeft" state="frozen"/>
      <selection pane="bottomLeft" activeCell="D2" sqref="D2"/>
      <pageMargins left="0.7" right="0.7" top="0.75" bottom="0.75" header="0.3" footer="0.3"/>
    </customSheetView>
  </customSheetViews>
  <mergeCells count="1">
    <mergeCell ref="B8:D8"/>
  </mergeCells>
  <printOptions headings="1"/>
  <pageMargins left="0.25" right="0.25" top="0.75" bottom="0.75" header="0.3" footer="0.3"/>
  <pageSetup fitToHeight="0" orientation="portrait" verticalDpi="0" r:id="rId1"/>
  <headerFooter>
    <oddHeader>&amp;LCalifornia Community Colleges&amp;12
2018-19 Student Centered Funding Formula&amp;RSimulations
July 17, 2018</oddHeader>
    <oddFooter>&amp;L&amp;A&amp;RPage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Y83"/>
  <sheetViews>
    <sheetView workbookViewId="0">
      <pane ySplit="9" topLeftCell="A10" activePane="bottomLeft" state="frozen"/>
      <selection activeCell="G88" sqref="G88"/>
      <selection pane="bottomLeft" activeCell="M33" sqref="M33"/>
    </sheetView>
  </sheetViews>
  <sheetFormatPr defaultRowHeight="15"/>
  <cols>
    <col min="1" max="1" width="22.28515625" bestFit="1" customWidth="1"/>
    <col min="2" max="2" width="1.7109375" style="2" customWidth="1"/>
    <col min="3" max="3" width="9" bestFit="1" customWidth="1"/>
    <col min="4" max="5" width="8" bestFit="1" customWidth="1"/>
    <col min="6" max="6" width="9" bestFit="1" customWidth="1"/>
    <col min="7" max="7" width="9.140625" bestFit="1" customWidth="1"/>
    <col min="8" max="8" width="8" bestFit="1" customWidth="1"/>
    <col min="9" max="9" width="11.5703125" bestFit="1" customWidth="1"/>
    <col min="10" max="10" width="1.7109375" customWidth="1"/>
    <col min="11" max="11" width="8" bestFit="1" customWidth="1"/>
    <col min="12" max="12" width="8.42578125" bestFit="1" customWidth="1"/>
    <col min="13" max="13" width="8.5703125" bestFit="1" customWidth="1"/>
    <col min="14" max="15" width="9.140625" bestFit="1" customWidth="1"/>
    <col min="16" max="16" width="8.5703125" bestFit="1" customWidth="1"/>
    <col min="17" max="17" width="9.85546875" bestFit="1" customWidth="1"/>
    <col min="18" max="18" width="1.7109375" customWidth="1"/>
    <col min="19" max="19" width="8" bestFit="1" customWidth="1"/>
    <col min="20" max="20" width="8.85546875" bestFit="1" customWidth="1"/>
    <col min="21" max="21" width="8.42578125" bestFit="1" customWidth="1"/>
    <col min="22" max="23" width="9.140625" bestFit="1" customWidth="1"/>
    <col min="24" max="24" width="9.7109375" bestFit="1" customWidth="1"/>
    <col min="25" max="25" width="10.28515625" bestFit="1" customWidth="1"/>
  </cols>
  <sheetData>
    <row r="1" spans="1:25" s="2" customFormat="1" hidden="1"/>
    <row r="2" spans="1:25" s="2" customFormat="1" hidden="1"/>
    <row r="3" spans="1:25" s="2" customFormat="1" hidden="1"/>
    <row r="4" spans="1:25" s="2" customFormat="1" hidden="1"/>
    <row r="5" spans="1:25" s="2" customFormat="1" hidden="1"/>
    <row r="6" spans="1:25" s="2" customFormat="1" hidden="1"/>
    <row r="7" spans="1:25" s="117" customFormat="1" ht="30" customHeight="1">
      <c r="A7" s="117" t="s">
        <v>156</v>
      </c>
    </row>
    <row r="8" spans="1:25" s="150" customFormat="1">
      <c r="A8" s="186"/>
      <c r="B8" s="148"/>
      <c r="C8" s="233" t="s">
        <v>197</v>
      </c>
      <c r="D8" s="233"/>
      <c r="E8" s="233"/>
      <c r="F8" s="233"/>
      <c r="G8" s="233"/>
      <c r="H8" s="233"/>
      <c r="I8" s="233"/>
      <c r="J8" s="148"/>
      <c r="K8" s="233" t="s">
        <v>198</v>
      </c>
      <c r="L8" s="233"/>
      <c r="M8" s="233"/>
      <c r="N8" s="233"/>
      <c r="O8" s="233"/>
      <c r="P8" s="233"/>
      <c r="Q8" s="233"/>
      <c r="R8" s="148"/>
      <c r="S8" s="233" t="s">
        <v>199</v>
      </c>
      <c r="T8" s="233"/>
      <c r="U8" s="233"/>
      <c r="V8" s="233"/>
      <c r="W8" s="233"/>
      <c r="X8" s="233"/>
      <c r="Y8" s="233"/>
    </row>
    <row r="9" spans="1:25" s="196" customFormat="1" ht="33.75" customHeight="1">
      <c r="A9" s="179" t="s">
        <v>34</v>
      </c>
      <c r="B9" s="195"/>
      <c r="C9" s="194" t="s">
        <v>200</v>
      </c>
      <c r="D9" s="194" t="s">
        <v>201</v>
      </c>
      <c r="E9" s="194" t="s">
        <v>202</v>
      </c>
      <c r="F9" s="194" t="s">
        <v>203</v>
      </c>
      <c r="G9" s="194" t="s">
        <v>130</v>
      </c>
      <c r="H9" s="194" t="s">
        <v>205</v>
      </c>
      <c r="I9" s="194" t="s">
        <v>206</v>
      </c>
      <c r="J9" s="195"/>
      <c r="K9" s="194" t="s">
        <v>207</v>
      </c>
      <c r="L9" s="194" t="s">
        <v>208</v>
      </c>
      <c r="M9" s="194" t="s">
        <v>209</v>
      </c>
      <c r="N9" s="194" t="s">
        <v>210</v>
      </c>
      <c r="O9" s="194" t="s">
        <v>211</v>
      </c>
      <c r="P9" s="194" t="s">
        <v>212</v>
      </c>
      <c r="Q9" s="194" t="s">
        <v>213</v>
      </c>
      <c r="R9" s="195"/>
      <c r="S9" s="194" t="s">
        <v>214</v>
      </c>
      <c r="T9" s="194" t="s">
        <v>215</v>
      </c>
      <c r="U9" s="194" t="s">
        <v>216</v>
      </c>
      <c r="V9" s="194" t="s">
        <v>217</v>
      </c>
      <c r="W9" s="194" t="s">
        <v>218</v>
      </c>
      <c r="X9" s="194" t="s">
        <v>219</v>
      </c>
      <c r="Y9" s="194" t="s">
        <v>220</v>
      </c>
    </row>
    <row r="10" spans="1:25" s="2" customFormat="1" ht="9" customHeight="1">
      <c r="A10" s="181"/>
      <c r="C10" s="181"/>
      <c r="D10" s="181"/>
      <c r="E10" s="181"/>
      <c r="F10" s="181"/>
      <c r="G10" s="181"/>
      <c r="H10" s="181"/>
      <c r="I10" s="181"/>
      <c r="K10" s="181"/>
      <c r="L10" s="181"/>
      <c r="M10" s="181"/>
      <c r="N10" s="181"/>
      <c r="O10" s="181"/>
      <c r="P10" s="181"/>
      <c r="Q10" s="181"/>
      <c r="S10" s="181"/>
      <c r="T10" s="181"/>
      <c r="U10" s="181"/>
      <c r="V10" s="181"/>
      <c r="W10" s="181"/>
      <c r="X10" s="181"/>
      <c r="Y10" s="181"/>
    </row>
    <row r="11" spans="1:25">
      <c r="A11" s="74" t="s">
        <v>35</v>
      </c>
      <c r="B11" s="187"/>
      <c r="C11" s="188">
        <v>1076</v>
      </c>
      <c r="D11" s="188">
        <v>259</v>
      </c>
      <c r="E11" s="188">
        <v>791</v>
      </c>
      <c r="F11" s="188">
        <v>1933</v>
      </c>
      <c r="G11" s="188">
        <v>1023</v>
      </c>
      <c r="H11" s="188">
        <v>215</v>
      </c>
      <c r="I11" s="188">
        <v>2463</v>
      </c>
      <c r="J11" s="187"/>
      <c r="K11" s="188">
        <v>575</v>
      </c>
      <c r="L11" s="188">
        <v>142</v>
      </c>
      <c r="M11" s="188">
        <v>391</v>
      </c>
      <c r="N11" s="188">
        <v>877</v>
      </c>
      <c r="O11" s="189">
        <v>308</v>
      </c>
      <c r="P11" s="188">
        <v>92</v>
      </c>
      <c r="Q11" s="188">
        <v>364</v>
      </c>
      <c r="R11" s="187"/>
      <c r="S11" s="188">
        <v>869</v>
      </c>
      <c r="T11" s="188">
        <v>205</v>
      </c>
      <c r="U11" s="188">
        <v>611</v>
      </c>
      <c r="V11" s="188">
        <v>1417</v>
      </c>
      <c r="W11" s="189">
        <v>549</v>
      </c>
      <c r="X11" s="188">
        <v>152</v>
      </c>
      <c r="Y11" s="188">
        <v>827</v>
      </c>
    </row>
    <row r="12" spans="1:25">
      <c r="A12" s="74" t="s">
        <v>36</v>
      </c>
      <c r="B12" s="187"/>
      <c r="C12" s="188">
        <v>1303</v>
      </c>
      <c r="D12" s="188">
        <v>430</v>
      </c>
      <c r="E12" s="188">
        <v>895</v>
      </c>
      <c r="F12" s="188">
        <v>2138</v>
      </c>
      <c r="G12" s="188">
        <v>1052</v>
      </c>
      <c r="H12" s="188">
        <v>206</v>
      </c>
      <c r="I12" s="188">
        <v>907</v>
      </c>
      <c r="J12" s="187"/>
      <c r="K12" s="188">
        <v>869</v>
      </c>
      <c r="L12" s="188">
        <v>306</v>
      </c>
      <c r="M12" s="188">
        <v>622</v>
      </c>
      <c r="N12" s="188">
        <v>1421</v>
      </c>
      <c r="O12" s="189">
        <v>585</v>
      </c>
      <c r="P12" s="188">
        <v>122</v>
      </c>
      <c r="Q12" s="188">
        <v>449</v>
      </c>
      <c r="R12" s="187"/>
      <c r="S12" s="188">
        <v>1086</v>
      </c>
      <c r="T12" s="188">
        <v>370</v>
      </c>
      <c r="U12" s="188">
        <v>753</v>
      </c>
      <c r="V12" s="188">
        <v>1796</v>
      </c>
      <c r="W12" s="189">
        <v>829</v>
      </c>
      <c r="X12" s="188">
        <v>157</v>
      </c>
      <c r="Y12" s="188">
        <v>653</v>
      </c>
    </row>
    <row r="13" spans="1:25">
      <c r="A13" s="74" t="s">
        <v>37</v>
      </c>
      <c r="B13" s="187"/>
      <c r="C13" s="188">
        <v>274</v>
      </c>
      <c r="D13" s="188">
        <v>79</v>
      </c>
      <c r="E13" s="188">
        <v>17</v>
      </c>
      <c r="F13" s="188">
        <v>421</v>
      </c>
      <c r="G13" s="188">
        <v>490</v>
      </c>
      <c r="H13" s="188">
        <v>26</v>
      </c>
      <c r="I13" s="188">
        <v>422</v>
      </c>
      <c r="J13" s="187"/>
      <c r="K13" s="188">
        <v>212</v>
      </c>
      <c r="L13" s="188">
        <v>62</v>
      </c>
      <c r="M13" s="188">
        <v>15</v>
      </c>
      <c r="N13" s="188">
        <v>312</v>
      </c>
      <c r="O13" s="189">
        <v>184</v>
      </c>
      <c r="P13" s="188">
        <v>20</v>
      </c>
      <c r="Q13" s="188">
        <v>152</v>
      </c>
      <c r="R13" s="187"/>
      <c r="S13" s="188">
        <v>248</v>
      </c>
      <c r="T13" s="188">
        <v>72</v>
      </c>
      <c r="U13" s="188">
        <v>15</v>
      </c>
      <c r="V13" s="188">
        <v>374</v>
      </c>
      <c r="W13" s="189">
        <v>306</v>
      </c>
      <c r="X13" s="188">
        <v>23</v>
      </c>
      <c r="Y13" s="188">
        <v>246</v>
      </c>
    </row>
    <row r="14" spans="1:25">
      <c r="A14" s="74" t="s">
        <v>38</v>
      </c>
      <c r="B14" s="187"/>
      <c r="C14" s="188">
        <v>1152</v>
      </c>
      <c r="D14" s="188">
        <v>303</v>
      </c>
      <c r="E14" s="188">
        <v>517</v>
      </c>
      <c r="F14" s="188">
        <v>2260</v>
      </c>
      <c r="G14" s="188">
        <v>1343</v>
      </c>
      <c r="H14" s="188">
        <v>261</v>
      </c>
      <c r="I14" s="188">
        <v>1427</v>
      </c>
      <c r="J14" s="187"/>
      <c r="K14" s="188">
        <v>779</v>
      </c>
      <c r="L14" s="188">
        <v>197</v>
      </c>
      <c r="M14" s="188">
        <v>258</v>
      </c>
      <c r="N14" s="188">
        <v>1279</v>
      </c>
      <c r="O14" s="189">
        <v>684</v>
      </c>
      <c r="P14" s="188">
        <v>107</v>
      </c>
      <c r="Q14" s="188">
        <v>659</v>
      </c>
      <c r="R14" s="187"/>
      <c r="S14" s="188">
        <v>931</v>
      </c>
      <c r="T14" s="188">
        <v>238</v>
      </c>
      <c r="U14" s="188">
        <v>347</v>
      </c>
      <c r="V14" s="188">
        <v>1677</v>
      </c>
      <c r="W14" s="189">
        <v>913</v>
      </c>
      <c r="X14" s="188">
        <v>138</v>
      </c>
      <c r="Y14" s="188">
        <v>901</v>
      </c>
    </row>
    <row r="15" spans="1:25">
      <c r="A15" s="74" t="s">
        <v>39</v>
      </c>
      <c r="B15" s="187"/>
      <c r="C15" s="188">
        <v>1035</v>
      </c>
      <c r="D15" s="188">
        <v>227</v>
      </c>
      <c r="E15" s="188">
        <v>176</v>
      </c>
      <c r="F15" s="188">
        <v>1174</v>
      </c>
      <c r="G15" s="188">
        <v>1070</v>
      </c>
      <c r="H15" s="188">
        <v>148</v>
      </c>
      <c r="I15" s="188">
        <v>1342</v>
      </c>
      <c r="J15" s="187"/>
      <c r="K15" s="188">
        <v>577</v>
      </c>
      <c r="L15" s="188">
        <v>108</v>
      </c>
      <c r="M15" s="188">
        <v>120</v>
      </c>
      <c r="N15" s="188">
        <v>595</v>
      </c>
      <c r="O15" s="189">
        <v>408</v>
      </c>
      <c r="P15" s="188">
        <v>35</v>
      </c>
      <c r="Q15" s="188">
        <v>316</v>
      </c>
      <c r="R15" s="187"/>
      <c r="S15" s="188">
        <v>770</v>
      </c>
      <c r="T15" s="188">
        <v>161</v>
      </c>
      <c r="U15" s="188">
        <v>157</v>
      </c>
      <c r="V15" s="188">
        <v>846</v>
      </c>
      <c r="W15" s="189">
        <v>611</v>
      </c>
      <c r="X15" s="188">
        <v>62</v>
      </c>
      <c r="Y15" s="188">
        <v>564</v>
      </c>
    </row>
    <row r="16" spans="1:25">
      <c r="A16" s="74" t="s">
        <v>40</v>
      </c>
      <c r="B16" s="187"/>
      <c r="C16" s="188">
        <v>1090</v>
      </c>
      <c r="D16" s="188">
        <v>645</v>
      </c>
      <c r="E16" s="188">
        <v>1504</v>
      </c>
      <c r="F16" s="188">
        <v>3846</v>
      </c>
      <c r="G16" s="188">
        <v>1612</v>
      </c>
      <c r="H16" s="188">
        <v>156</v>
      </c>
      <c r="I16" s="188">
        <v>2282</v>
      </c>
      <c r="J16" s="187"/>
      <c r="K16" s="188">
        <v>743</v>
      </c>
      <c r="L16" s="188">
        <v>474</v>
      </c>
      <c r="M16" s="188">
        <v>845</v>
      </c>
      <c r="N16" s="188">
        <v>2095</v>
      </c>
      <c r="O16" s="189">
        <v>1000</v>
      </c>
      <c r="P16" s="188">
        <v>70</v>
      </c>
      <c r="Q16" s="188">
        <v>698</v>
      </c>
      <c r="R16" s="187"/>
      <c r="S16" s="188">
        <v>931</v>
      </c>
      <c r="T16" s="188">
        <v>575</v>
      </c>
      <c r="U16" s="188">
        <v>1097</v>
      </c>
      <c r="V16" s="188">
        <v>2804</v>
      </c>
      <c r="W16" s="189">
        <v>1271</v>
      </c>
      <c r="X16" s="188">
        <v>102</v>
      </c>
      <c r="Y16" s="188">
        <v>1112</v>
      </c>
    </row>
    <row r="17" spans="1:25">
      <c r="A17" s="74" t="s">
        <v>41</v>
      </c>
      <c r="B17" s="187"/>
      <c r="C17" s="188">
        <v>1351</v>
      </c>
      <c r="D17" s="188">
        <v>432</v>
      </c>
      <c r="E17" s="188">
        <v>378</v>
      </c>
      <c r="F17" s="188">
        <v>2582</v>
      </c>
      <c r="G17" s="188">
        <v>2409</v>
      </c>
      <c r="H17" s="188">
        <v>469</v>
      </c>
      <c r="I17" s="188">
        <v>2324</v>
      </c>
      <c r="J17" s="187"/>
      <c r="K17" s="188">
        <v>612</v>
      </c>
      <c r="L17" s="188">
        <v>225</v>
      </c>
      <c r="M17" s="188">
        <v>149</v>
      </c>
      <c r="N17" s="188">
        <v>838</v>
      </c>
      <c r="O17" s="189">
        <v>882</v>
      </c>
      <c r="P17" s="188">
        <v>128</v>
      </c>
      <c r="Q17" s="188">
        <v>398</v>
      </c>
      <c r="R17" s="187"/>
      <c r="S17" s="188">
        <v>856</v>
      </c>
      <c r="T17" s="188">
        <v>304</v>
      </c>
      <c r="U17" s="188">
        <v>240</v>
      </c>
      <c r="V17" s="188">
        <v>1320</v>
      </c>
      <c r="W17" s="189">
        <v>1357</v>
      </c>
      <c r="X17" s="188">
        <v>190</v>
      </c>
      <c r="Y17" s="188">
        <v>836</v>
      </c>
    </row>
    <row r="18" spans="1:25">
      <c r="A18" s="74" t="s">
        <v>42</v>
      </c>
      <c r="B18" s="187"/>
      <c r="C18" s="188">
        <v>1775</v>
      </c>
      <c r="D18" s="188">
        <v>726</v>
      </c>
      <c r="E18" s="188">
        <v>1210</v>
      </c>
      <c r="F18" s="188">
        <v>2442</v>
      </c>
      <c r="G18" s="188">
        <v>1627</v>
      </c>
      <c r="H18" s="188">
        <v>255</v>
      </c>
      <c r="I18" s="188">
        <v>2255</v>
      </c>
      <c r="J18" s="187"/>
      <c r="K18" s="188">
        <v>1052</v>
      </c>
      <c r="L18" s="188">
        <v>426</v>
      </c>
      <c r="M18" s="188">
        <v>712</v>
      </c>
      <c r="N18" s="188">
        <v>1285</v>
      </c>
      <c r="O18" s="189">
        <v>867</v>
      </c>
      <c r="P18" s="188">
        <v>97</v>
      </c>
      <c r="Q18" s="188">
        <v>952</v>
      </c>
      <c r="R18" s="187"/>
      <c r="S18" s="188">
        <v>1445</v>
      </c>
      <c r="T18" s="188">
        <v>580</v>
      </c>
      <c r="U18" s="188">
        <v>965</v>
      </c>
      <c r="V18" s="188">
        <v>1873</v>
      </c>
      <c r="W18" s="189">
        <v>1203</v>
      </c>
      <c r="X18" s="188">
        <v>145</v>
      </c>
      <c r="Y18" s="188">
        <v>1622</v>
      </c>
    </row>
    <row r="19" spans="1:25">
      <c r="A19" s="74" t="s">
        <v>43</v>
      </c>
      <c r="B19" s="187"/>
      <c r="C19" s="188">
        <v>2170</v>
      </c>
      <c r="D19" s="188">
        <v>803</v>
      </c>
      <c r="E19" s="188">
        <v>1462</v>
      </c>
      <c r="F19" s="188">
        <v>1919</v>
      </c>
      <c r="G19" s="188">
        <v>1517</v>
      </c>
      <c r="H19" s="188">
        <v>224</v>
      </c>
      <c r="I19" s="188">
        <v>922</v>
      </c>
      <c r="J19" s="187"/>
      <c r="K19" s="188">
        <v>1267</v>
      </c>
      <c r="L19" s="188">
        <v>464</v>
      </c>
      <c r="M19" s="188">
        <v>837</v>
      </c>
      <c r="N19" s="188">
        <v>946</v>
      </c>
      <c r="O19" s="189">
        <v>658</v>
      </c>
      <c r="P19" s="188">
        <v>70</v>
      </c>
      <c r="Q19" s="188">
        <v>315</v>
      </c>
      <c r="R19" s="187"/>
      <c r="S19" s="188">
        <v>1653</v>
      </c>
      <c r="T19" s="188">
        <v>616</v>
      </c>
      <c r="U19" s="188">
        <v>1096</v>
      </c>
      <c r="V19" s="188">
        <v>1374</v>
      </c>
      <c r="W19" s="189">
        <v>990</v>
      </c>
      <c r="X19" s="188">
        <v>121</v>
      </c>
      <c r="Y19" s="188">
        <v>536</v>
      </c>
    </row>
    <row r="20" spans="1:25">
      <c r="A20" s="74" t="s">
        <v>44</v>
      </c>
      <c r="B20" s="187"/>
      <c r="C20" s="188">
        <v>4211</v>
      </c>
      <c r="D20" s="188">
        <v>1573</v>
      </c>
      <c r="E20" s="188">
        <v>4358</v>
      </c>
      <c r="F20" s="188">
        <v>5849</v>
      </c>
      <c r="G20" s="188">
        <v>6355</v>
      </c>
      <c r="H20" s="188">
        <v>886</v>
      </c>
      <c r="I20" s="188">
        <v>3822</v>
      </c>
      <c r="J20" s="187"/>
      <c r="K20" s="188">
        <v>1663</v>
      </c>
      <c r="L20" s="188">
        <v>822</v>
      </c>
      <c r="M20" s="188">
        <v>1996</v>
      </c>
      <c r="N20" s="188">
        <v>2287</v>
      </c>
      <c r="O20" s="189">
        <v>2403</v>
      </c>
      <c r="P20" s="188">
        <v>329</v>
      </c>
      <c r="Q20" s="188">
        <v>581</v>
      </c>
      <c r="R20" s="187"/>
      <c r="S20" s="188">
        <v>2269</v>
      </c>
      <c r="T20" s="188">
        <v>1107</v>
      </c>
      <c r="U20" s="188">
        <v>2825</v>
      </c>
      <c r="V20" s="188">
        <v>3476</v>
      </c>
      <c r="W20" s="189">
        <v>3656</v>
      </c>
      <c r="X20" s="188">
        <v>467</v>
      </c>
      <c r="Y20" s="188">
        <v>1595</v>
      </c>
    </row>
    <row r="21" spans="1:25">
      <c r="A21" s="74" t="s">
        <v>45</v>
      </c>
      <c r="B21" s="187"/>
      <c r="C21" s="188">
        <v>493</v>
      </c>
      <c r="D21" s="188">
        <v>0</v>
      </c>
      <c r="E21" s="188">
        <v>178</v>
      </c>
      <c r="F21" s="188">
        <v>559</v>
      </c>
      <c r="G21" s="188">
        <v>1022</v>
      </c>
      <c r="H21" s="188">
        <v>33</v>
      </c>
      <c r="I21" s="188">
        <v>700</v>
      </c>
      <c r="J21" s="187"/>
      <c r="K21" s="188">
        <v>378</v>
      </c>
      <c r="L21" s="188">
        <v>0</v>
      </c>
      <c r="M21" s="188">
        <v>106</v>
      </c>
      <c r="N21" s="188">
        <v>330</v>
      </c>
      <c r="O21" s="189">
        <v>240</v>
      </c>
      <c r="P21" s="188">
        <v>19</v>
      </c>
      <c r="Q21" s="188">
        <v>180</v>
      </c>
      <c r="R21" s="187"/>
      <c r="S21" s="188">
        <v>463</v>
      </c>
      <c r="T21" s="188">
        <v>0</v>
      </c>
      <c r="U21" s="188">
        <v>171</v>
      </c>
      <c r="V21" s="188">
        <v>441</v>
      </c>
      <c r="W21" s="189">
        <v>357</v>
      </c>
      <c r="X21" s="188">
        <v>28</v>
      </c>
      <c r="Y21" s="188">
        <v>330</v>
      </c>
    </row>
    <row r="22" spans="1:25">
      <c r="A22" s="74" t="s">
        <v>46</v>
      </c>
      <c r="B22" s="187"/>
      <c r="C22" s="188">
        <v>2308</v>
      </c>
      <c r="D22" s="188">
        <v>1280</v>
      </c>
      <c r="E22" s="188">
        <v>1703</v>
      </c>
      <c r="F22" s="188">
        <v>4526</v>
      </c>
      <c r="G22" s="188">
        <v>4158</v>
      </c>
      <c r="H22" s="188">
        <v>805</v>
      </c>
      <c r="I22" s="188">
        <v>2552</v>
      </c>
      <c r="J22" s="187"/>
      <c r="K22" s="188">
        <v>1091</v>
      </c>
      <c r="L22" s="188">
        <v>484</v>
      </c>
      <c r="M22" s="188">
        <v>653</v>
      </c>
      <c r="N22" s="188">
        <v>1647</v>
      </c>
      <c r="O22" s="189">
        <v>1303</v>
      </c>
      <c r="P22" s="188">
        <v>166</v>
      </c>
      <c r="Q22" s="188">
        <v>463</v>
      </c>
      <c r="R22" s="187"/>
      <c r="S22" s="188">
        <v>1519</v>
      </c>
      <c r="T22" s="188">
        <v>687</v>
      </c>
      <c r="U22" s="188">
        <v>934</v>
      </c>
      <c r="V22" s="188">
        <v>2428</v>
      </c>
      <c r="W22" s="189">
        <v>2115</v>
      </c>
      <c r="X22" s="188">
        <v>261</v>
      </c>
      <c r="Y22" s="188">
        <v>982</v>
      </c>
    </row>
    <row r="23" spans="1:25">
      <c r="A23" s="74" t="s">
        <v>47</v>
      </c>
      <c r="B23" s="187"/>
      <c r="C23" s="188">
        <v>145</v>
      </c>
      <c r="D23" s="188">
        <v>59</v>
      </c>
      <c r="E23" s="188">
        <v>66</v>
      </c>
      <c r="F23" s="188">
        <v>227</v>
      </c>
      <c r="G23" s="188">
        <v>146</v>
      </c>
      <c r="H23" s="188">
        <v>30</v>
      </c>
      <c r="I23" s="188">
        <v>165</v>
      </c>
      <c r="J23" s="187"/>
      <c r="K23" s="188">
        <v>111</v>
      </c>
      <c r="L23" s="188">
        <v>48</v>
      </c>
      <c r="M23" s="188">
        <v>44</v>
      </c>
      <c r="N23" s="188">
        <v>170</v>
      </c>
      <c r="O23" s="189">
        <v>102</v>
      </c>
      <c r="P23" s="188">
        <v>17</v>
      </c>
      <c r="Q23" s="188">
        <v>75</v>
      </c>
      <c r="R23" s="187"/>
      <c r="S23" s="188">
        <v>134</v>
      </c>
      <c r="T23" s="188">
        <v>55</v>
      </c>
      <c r="U23" s="188">
        <v>58</v>
      </c>
      <c r="V23" s="188">
        <v>204</v>
      </c>
      <c r="W23" s="189">
        <v>127</v>
      </c>
      <c r="X23" s="188">
        <v>24</v>
      </c>
      <c r="Y23" s="188">
        <v>106</v>
      </c>
    </row>
    <row r="24" spans="1:25">
      <c r="A24" s="74" t="s">
        <v>48</v>
      </c>
      <c r="B24" s="187"/>
      <c r="C24" s="188">
        <v>428</v>
      </c>
      <c r="D24" s="188">
        <v>476</v>
      </c>
      <c r="E24" s="188">
        <v>200</v>
      </c>
      <c r="F24" s="188">
        <v>1628</v>
      </c>
      <c r="G24" s="188">
        <v>674</v>
      </c>
      <c r="H24" s="188">
        <v>79</v>
      </c>
      <c r="I24" s="188">
        <v>1200</v>
      </c>
      <c r="J24" s="187"/>
      <c r="K24" s="188">
        <v>273</v>
      </c>
      <c r="L24" s="188">
        <v>330</v>
      </c>
      <c r="M24" s="188">
        <v>144</v>
      </c>
      <c r="N24" s="188">
        <v>1035</v>
      </c>
      <c r="O24" s="189">
        <v>423</v>
      </c>
      <c r="P24" s="188">
        <v>41</v>
      </c>
      <c r="Q24" s="188">
        <v>541</v>
      </c>
      <c r="R24" s="187"/>
      <c r="S24" s="188">
        <v>351</v>
      </c>
      <c r="T24" s="188">
        <v>390</v>
      </c>
      <c r="U24" s="188">
        <v>167</v>
      </c>
      <c r="V24" s="188">
        <v>1350</v>
      </c>
      <c r="W24" s="189">
        <v>541</v>
      </c>
      <c r="X24" s="188">
        <v>64</v>
      </c>
      <c r="Y24" s="188">
        <v>824</v>
      </c>
    </row>
    <row r="25" spans="1:25">
      <c r="A25" s="74" t="s">
        <v>49</v>
      </c>
      <c r="B25" s="187"/>
      <c r="C25" s="188">
        <v>2432</v>
      </c>
      <c r="D25" s="188">
        <v>349</v>
      </c>
      <c r="E25" s="188">
        <v>557</v>
      </c>
      <c r="F25" s="188">
        <v>2626</v>
      </c>
      <c r="G25" s="188">
        <v>2423</v>
      </c>
      <c r="H25" s="188">
        <v>487</v>
      </c>
      <c r="I25" s="188">
        <v>1842</v>
      </c>
      <c r="J25" s="187"/>
      <c r="K25" s="188">
        <v>1292</v>
      </c>
      <c r="L25" s="188">
        <v>218</v>
      </c>
      <c r="M25" s="188">
        <v>277</v>
      </c>
      <c r="N25" s="188">
        <v>1255</v>
      </c>
      <c r="O25" s="189">
        <v>1006</v>
      </c>
      <c r="P25" s="188">
        <v>151</v>
      </c>
      <c r="Q25" s="188">
        <v>500</v>
      </c>
      <c r="R25" s="187"/>
      <c r="S25" s="188">
        <v>1718</v>
      </c>
      <c r="T25" s="188">
        <v>277</v>
      </c>
      <c r="U25" s="188">
        <v>370</v>
      </c>
      <c r="V25" s="188">
        <v>1733</v>
      </c>
      <c r="W25" s="189">
        <v>1462</v>
      </c>
      <c r="X25" s="188">
        <v>223</v>
      </c>
      <c r="Y25" s="188">
        <v>943</v>
      </c>
    </row>
    <row r="26" spans="1:25">
      <c r="A26" s="74" t="s">
        <v>50</v>
      </c>
      <c r="B26" s="187"/>
      <c r="C26" s="188">
        <v>166</v>
      </c>
      <c r="D26" s="188">
        <v>26</v>
      </c>
      <c r="E26" s="188">
        <v>0</v>
      </c>
      <c r="F26" s="188">
        <v>338</v>
      </c>
      <c r="G26" s="188">
        <v>251</v>
      </c>
      <c r="H26" s="188">
        <v>51</v>
      </c>
      <c r="I26" s="188">
        <v>337</v>
      </c>
      <c r="J26" s="187"/>
      <c r="K26" s="188">
        <v>60</v>
      </c>
      <c r="L26" s="188">
        <v>13</v>
      </c>
      <c r="M26" s="188">
        <v>0</v>
      </c>
      <c r="N26" s="188">
        <v>138</v>
      </c>
      <c r="O26" s="189">
        <v>58</v>
      </c>
      <c r="P26" s="188">
        <v>23</v>
      </c>
      <c r="Q26" s="188">
        <v>37</v>
      </c>
      <c r="R26" s="187"/>
      <c r="S26" s="188">
        <v>117</v>
      </c>
      <c r="T26" s="188">
        <v>16</v>
      </c>
      <c r="U26" s="188">
        <v>0</v>
      </c>
      <c r="V26" s="188">
        <v>214</v>
      </c>
      <c r="W26" s="189">
        <v>101</v>
      </c>
      <c r="X26" s="188">
        <v>29</v>
      </c>
      <c r="Y26" s="188">
        <v>77</v>
      </c>
    </row>
    <row r="27" spans="1:25">
      <c r="A27" s="74" t="s">
        <v>51</v>
      </c>
      <c r="B27" s="187"/>
      <c r="C27" s="188">
        <v>2085</v>
      </c>
      <c r="D27" s="188">
        <v>1070</v>
      </c>
      <c r="E27" s="188">
        <v>682</v>
      </c>
      <c r="F27" s="188">
        <v>5908</v>
      </c>
      <c r="G27" s="188">
        <v>5539</v>
      </c>
      <c r="H27" s="188">
        <v>1037</v>
      </c>
      <c r="I27" s="188">
        <v>4597</v>
      </c>
      <c r="J27" s="187"/>
      <c r="K27" s="188">
        <v>828</v>
      </c>
      <c r="L27" s="188">
        <v>392</v>
      </c>
      <c r="M27" s="188">
        <v>111</v>
      </c>
      <c r="N27" s="188">
        <v>1204</v>
      </c>
      <c r="O27" s="189">
        <v>1368</v>
      </c>
      <c r="P27" s="188">
        <v>178</v>
      </c>
      <c r="Q27" s="188">
        <v>331</v>
      </c>
      <c r="R27" s="187"/>
      <c r="S27" s="188">
        <v>1305</v>
      </c>
      <c r="T27" s="188">
        <v>592</v>
      </c>
      <c r="U27" s="188">
        <v>244</v>
      </c>
      <c r="V27" s="188">
        <v>2281</v>
      </c>
      <c r="W27" s="189">
        <v>2431</v>
      </c>
      <c r="X27" s="188">
        <v>301</v>
      </c>
      <c r="Y27" s="188">
        <v>1035</v>
      </c>
    </row>
    <row r="28" spans="1:25">
      <c r="A28" s="74" t="s">
        <v>52</v>
      </c>
      <c r="B28" s="187"/>
      <c r="C28" s="188">
        <v>365</v>
      </c>
      <c r="D28" s="188">
        <v>157</v>
      </c>
      <c r="E28" s="188">
        <v>562</v>
      </c>
      <c r="F28" s="188">
        <v>813</v>
      </c>
      <c r="G28" s="188">
        <v>574</v>
      </c>
      <c r="H28" s="188">
        <v>79</v>
      </c>
      <c r="I28" s="188">
        <v>2154</v>
      </c>
      <c r="J28" s="187"/>
      <c r="K28" s="188">
        <v>205</v>
      </c>
      <c r="L28" s="188">
        <v>79</v>
      </c>
      <c r="M28" s="188">
        <v>257</v>
      </c>
      <c r="N28" s="188">
        <v>317</v>
      </c>
      <c r="O28" s="189">
        <v>165</v>
      </c>
      <c r="P28" s="188">
        <v>24</v>
      </c>
      <c r="Q28" s="188">
        <v>163</v>
      </c>
      <c r="R28" s="187"/>
      <c r="S28" s="188">
        <v>256</v>
      </c>
      <c r="T28" s="188">
        <v>109</v>
      </c>
      <c r="U28" s="188">
        <v>351</v>
      </c>
      <c r="V28" s="188">
        <v>448</v>
      </c>
      <c r="W28" s="189">
        <v>250</v>
      </c>
      <c r="X28" s="188">
        <v>41</v>
      </c>
      <c r="Y28" s="188">
        <v>271</v>
      </c>
    </row>
    <row r="29" spans="1:25">
      <c r="A29" s="74" t="s">
        <v>53</v>
      </c>
      <c r="B29" s="187"/>
      <c r="C29" s="188">
        <v>382</v>
      </c>
      <c r="D29" s="188">
        <v>467</v>
      </c>
      <c r="E29" s="188">
        <v>241</v>
      </c>
      <c r="F29" s="188">
        <v>2327</v>
      </c>
      <c r="G29" s="188">
        <v>1875</v>
      </c>
      <c r="H29" s="188">
        <v>260</v>
      </c>
      <c r="I29" s="188">
        <v>1419</v>
      </c>
      <c r="J29" s="187"/>
      <c r="K29" s="188">
        <v>225</v>
      </c>
      <c r="L29" s="188">
        <v>316</v>
      </c>
      <c r="M29" s="188">
        <v>140</v>
      </c>
      <c r="N29" s="188">
        <v>1232</v>
      </c>
      <c r="O29" s="189">
        <v>951</v>
      </c>
      <c r="P29" s="188">
        <v>126</v>
      </c>
      <c r="Q29" s="188">
        <v>416</v>
      </c>
      <c r="R29" s="187"/>
      <c r="S29" s="188">
        <v>293</v>
      </c>
      <c r="T29" s="188">
        <v>393</v>
      </c>
      <c r="U29" s="188">
        <v>183</v>
      </c>
      <c r="V29" s="188">
        <v>1701</v>
      </c>
      <c r="W29" s="189">
        <v>1356</v>
      </c>
      <c r="X29" s="188">
        <v>166</v>
      </c>
      <c r="Y29" s="188">
        <v>730</v>
      </c>
    </row>
    <row r="30" spans="1:25">
      <c r="A30" s="74" t="s">
        <v>54</v>
      </c>
      <c r="B30" s="187"/>
      <c r="C30" s="188">
        <v>2125</v>
      </c>
      <c r="D30" s="188">
        <v>920</v>
      </c>
      <c r="E30" s="188">
        <v>1497</v>
      </c>
      <c r="F30" s="188">
        <v>2407</v>
      </c>
      <c r="G30" s="188">
        <v>2753</v>
      </c>
      <c r="H30" s="188">
        <v>546</v>
      </c>
      <c r="I30" s="188">
        <v>1775</v>
      </c>
      <c r="J30" s="187"/>
      <c r="K30" s="188">
        <v>1060</v>
      </c>
      <c r="L30" s="188">
        <v>442</v>
      </c>
      <c r="M30" s="188">
        <v>718</v>
      </c>
      <c r="N30" s="188">
        <v>1120</v>
      </c>
      <c r="O30" s="189">
        <v>940</v>
      </c>
      <c r="P30" s="188">
        <v>214</v>
      </c>
      <c r="Q30" s="188">
        <v>355</v>
      </c>
      <c r="R30" s="187"/>
      <c r="S30" s="188">
        <v>1576</v>
      </c>
      <c r="T30" s="188">
        <v>658</v>
      </c>
      <c r="U30" s="188">
        <v>1068</v>
      </c>
      <c r="V30" s="188">
        <v>1710</v>
      </c>
      <c r="W30" s="189">
        <v>1730</v>
      </c>
      <c r="X30" s="188">
        <v>313</v>
      </c>
      <c r="Y30" s="188">
        <v>971</v>
      </c>
    </row>
    <row r="31" spans="1:25">
      <c r="A31" s="74" t="s">
        <v>55</v>
      </c>
      <c r="B31" s="187"/>
      <c r="C31" s="188">
        <v>550</v>
      </c>
      <c r="D31" s="188">
        <v>402</v>
      </c>
      <c r="E31" s="188">
        <v>673</v>
      </c>
      <c r="F31" s="188">
        <v>869</v>
      </c>
      <c r="G31" s="188">
        <v>903</v>
      </c>
      <c r="H31" s="188">
        <v>196</v>
      </c>
      <c r="I31" s="188">
        <v>2323</v>
      </c>
      <c r="J31" s="187"/>
      <c r="K31" s="188">
        <v>339</v>
      </c>
      <c r="L31" s="188">
        <v>261</v>
      </c>
      <c r="M31" s="188">
        <v>426</v>
      </c>
      <c r="N31" s="188">
        <v>522</v>
      </c>
      <c r="O31" s="189">
        <v>477</v>
      </c>
      <c r="P31" s="188">
        <v>92</v>
      </c>
      <c r="Q31" s="188">
        <v>345</v>
      </c>
      <c r="R31" s="187"/>
      <c r="S31" s="188">
        <v>472</v>
      </c>
      <c r="T31" s="188">
        <v>368</v>
      </c>
      <c r="U31" s="188">
        <v>594</v>
      </c>
      <c r="V31" s="188">
        <v>731</v>
      </c>
      <c r="W31" s="189">
        <v>647</v>
      </c>
      <c r="X31" s="188">
        <v>149</v>
      </c>
      <c r="Y31" s="188">
        <v>595</v>
      </c>
    </row>
    <row r="32" spans="1:25">
      <c r="A32" s="74" t="s">
        <v>56</v>
      </c>
      <c r="B32" s="187"/>
      <c r="C32" s="188">
        <v>952</v>
      </c>
      <c r="D32" s="188">
        <v>368</v>
      </c>
      <c r="E32" s="188">
        <v>582</v>
      </c>
      <c r="F32" s="188">
        <v>1249</v>
      </c>
      <c r="G32" s="188">
        <v>544</v>
      </c>
      <c r="H32" s="188">
        <v>115</v>
      </c>
      <c r="I32" s="188">
        <v>772</v>
      </c>
      <c r="J32" s="187"/>
      <c r="K32" s="188">
        <v>700</v>
      </c>
      <c r="L32" s="188">
        <v>265</v>
      </c>
      <c r="M32" s="188">
        <v>408</v>
      </c>
      <c r="N32" s="188">
        <v>992</v>
      </c>
      <c r="O32" s="189">
        <v>368</v>
      </c>
      <c r="P32" s="188">
        <v>69</v>
      </c>
      <c r="Q32" s="188">
        <v>480</v>
      </c>
      <c r="R32" s="187"/>
      <c r="S32" s="188">
        <v>863</v>
      </c>
      <c r="T32" s="188">
        <v>330</v>
      </c>
      <c r="U32" s="188">
        <v>529</v>
      </c>
      <c r="V32" s="188">
        <v>1145</v>
      </c>
      <c r="W32" s="189">
        <v>473</v>
      </c>
      <c r="X32" s="188">
        <v>88</v>
      </c>
      <c r="Y32" s="188">
        <v>592</v>
      </c>
    </row>
    <row r="33" spans="1:25">
      <c r="A33" s="74" t="s">
        <v>57</v>
      </c>
      <c r="B33" s="187"/>
      <c r="C33" s="188">
        <v>1329</v>
      </c>
      <c r="D33" s="188">
        <v>781</v>
      </c>
      <c r="E33" s="188">
        <v>536</v>
      </c>
      <c r="F33" s="188">
        <v>4734</v>
      </c>
      <c r="G33" s="188">
        <v>2185</v>
      </c>
      <c r="H33" s="188">
        <v>283</v>
      </c>
      <c r="I33" s="188">
        <v>4329</v>
      </c>
      <c r="J33" s="187"/>
      <c r="K33" s="188">
        <v>877</v>
      </c>
      <c r="L33" s="188">
        <v>505</v>
      </c>
      <c r="M33" s="188">
        <v>372</v>
      </c>
      <c r="N33" s="188">
        <v>2559</v>
      </c>
      <c r="O33" s="189">
        <v>1084</v>
      </c>
      <c r="P33" s="188">
        <v>135</v>
      </c>
      <c r="Q33" s="188">
        <v>1728</v>
      </c>
      <c r="R33" s="187"/>
      <c r="S33" s="188">
        <v>1077</v>
      </c>
      <c r="T33" s="188">
        <v>651</v>
      </c>
      <c r="U33" s="188">
        <v>443</v>
      </c>
      <c r="V33" s="188">
        <v>3277</v>
      </c>
      <c r="W33" s="189">
        <v>1428</v>
      </c>
      <c r="X33" s="188">
        <v>188</v>
      </c>
      <c r="Y33" s="188">
        <v>2340</v>
      </c>
    </row>
    <row r="34" spans="1:25">
      <c r="A34" s="74" t="s">
        <v>21</v>
      </c>
      <c r="B34" s="187"/>
      <c r="C34" s="188">
        <v>102</v>
      </c>
      <c r="D34" s="188">
        <v>43</v>
      </c>
      <c r="E34" s="188">
        <v>33</v>
      </c>
      <c r="F34" s="188">
        <v>287</v>
      </c>
      <c r="G34" s="188">
        <v>340</v>
      </c>
      <c r="H34" s="188">
        <v>14</v>
      </c>
      <c r="I34" s="188">
        <v>880</v>
      </c>
      <c r="J34" s="187"/>
      <c r="K34" s="188">
        <v>51</v>
      </c>
      <c r="L34" s="188">
        <v>28</v>
      </c>
      <c r="M34" s="188">
        <v>11</v>
      </c>
      <c r="N34" s="188">
        <v>80</v>
      </c>
      <c r="O34" s="189">
        <v>75</v>
      </c>
      <c r="P34" s="188">
        <v>5</v>
      </c>
      <c r="Q34" s="188">
        <v>54</v>
      </c>
      <c r="R34" s="187"/>
      <c r="S34" s="188">
        <v>82</v>
      </c>
      <c r="T34" s="188">
        <v>35</v>
      </c>
      <c r="U34" s="188">
        <v>22</v>
      </c>
      <c r="V34" s="188">
        <v>119</v>
      </c>
      <c r="W34" s="189">
        <v>165</v>
      </c>
      <c r="X34" s="188">
        <v>7</v>
      </c>
      <c r="Y34" s="188">
        <v>168</v>
      </c>
    </row>
    <row r="35" spans="1:25">
      <c r="A35" s="74" t="s">
        <v>22</v>
      </c>
      <c r="B35" s="187"/>
      <c r="C35" s="188">
        <v>206</v>
      </c>
      <c r="D35" s="188">
        <v>47</v>
      </c>
      <c r="E35" s="188">
        <v>136</v>
      </c>
      <c r="F35" s="188">
        <v>289</v>
      </c>
      <c r="G35" s="188">
        <v>84</v>
      </c>
      <c r="H35" s="188">
        <v>25</v>
      </c>
      <c r="I35" s="188">
        <v>422</v>
      </c>
      <c r="J35" s="187"/>
      <c r="K35" s="188">
        <v>94</v>
      </c>
      <c r="L35" s="188">
        <v>30</v>
      </c>
      <c r="M35" s="188">
        <v>80</v>
      </c>
      <c r="N35" s="188">
        <v>107</v>
      </c>
      <c r="O35" s="189">
        <v>34</v>
      </c>
      <c r="P35" s="188">
        <v>7</v>
      </c>
      <c r="Q35" s="188">
        <v>48</v>
      </c>
      <c r="R35" s="187"/>
      <c r="S35" s="188">
        <v>148</v>
      </c>
      <c r="T35" s="188">
        <v>34</v>
      </c>
      <c r="U35" s="188">
        <v>90</v>
      </c>
      <c r="V35" s="188">
        <v>215</v>
      </c>
      <c r="W35" s="189">
        <v>47</v>
      </c>
      <c r="X35" s="188">
        <v>8</v>
      </c>
      <c r="Y35" s="188">
        <v>136</v>
      </c>
    </row>
    <row r="36" spans="1:25">
      <c r="A36" s="74" t="s">
        <v>58</v>
      </c>
      <c r="B36" s="187"/>
      <c r="C36" s="188">
        <v>749</v>
      </c>
      <c r="D36" s="188">
        <v>782</v>
      </c>
      <c r="E36" s="188">
        <v>213</v>
      </c>
      <c r="F36" s="188">
        <v>3020</v>
      </c>
      <c r="G36" s="188">
        <v>1965</v>
      </c>
      <c r="H36" s="188">
        <v>307</v>
      </c>
      <c r="I36" s="188">
        <v>1882</v>
      </c>
      <c r="J36" s="187"/>
      <c r="K36" s="188">
        <v>490</v>
      </c>
      <c r="L36" s="188">
        <v>513</v>
      </c>
      <c r="M36" s="188">
        <v>141</v>
      </c>
      <c r="N36" s="188">
        <v>1866</v>
      </c>
      <c r="O36" s="189">
        <v>1066</v>
      </c>
      <c r="P36" s="188">
        <v>140</v>
      </c>
      <c r="Q36" s="188">
        <v>738</v>
      </c>
      <c r="R36" s="187"/>
      <c r="S36" s="188">
        <v>620</v>
      </c>
      <c r="T36" s="188">
        <v>626</v>
      </c>
      <c r="U36" s="188">
        <v>184</v>
      </c>
      <c r="V36" s="188">
        <v>2425</v>
      </c>
      <c r="W36" s="189">
        <v>1418</v>
      </c>
      <c r="X36" s="188">
        <v>185</v>
      </c>
      <c r="Y36" s="188">
        <v>1124</v>
      </c>
    </row>
    <row r="37" spans="1:25">
      <c r="A37" s="74" t="s">
        <v>59</v>
      </c>
      <c r="B37" s="187"/>
      <c r="C37" s="188">
        <v>8927</v>
      </c>
      <c r="D37" s="188">
        <v>2540</v>
      </c>
      <c r="E37" s="188">
        <v>7983</v>
      </c>
      <c r="F37" s="188">
        <v>20035</v>
      </c>
      <c r="G37" s="188">
        <v>11500</v>
      </c>
      <c r="H37" s="188">
        <v>643</v>
      </c>
      <c r="I37" s="188">
        <v>14446</v>
      </c>
      <c r="J37" s="187"/>
      <c r="K37" s="188">
        <v>5908</v>
      </c>
      <c r="L37" s="188">
        <v>1729</v>
      </c>
      <c r="M37" s="188">
        <v>4898</v>
      </c>
      <c r="N37" s="188">
        <v>10447</v>
      </c>
      <c r="O37" s="189">
        <v>6082</v>
      </c>
      <c r="P37" s="188">
        <v>274</v>
      </c>
      <c r="Q37" s="188">
        <v>3912</v>
      </c>
      <c r="R37" s="187"/>
      <c r="S37" s="188">
        <v>7192</v>
      </c>
      <c r="T37" s="188">
        <v>2104</v>
      </c>
      <c r="U37" s="188">
        <v>6198</v>
      </c>
      <c r="V37" s="188">
        <v>14132</v>
      </c>
      <c r="W37" s="189">
        <v>8776</v>
      </c>
      <c r="X37" s="188">
        <v>372</v>
      </c>
      <c r="Y37" s="188">
        <v>8632</v>
      </c>
    </row>
    <row r="38" spans="1:25">
      <c r="A38" s="74" t="s">
        <v>60</v>
      </c>
      <c r="B38" s="187"/>
      <c r="C38" s="188">
        <v>4597</v>
      </c>
      <c r="D38" s="188">
        <v>1601</v>
      </c>
      <c r="E38" s="188">
        <v>2099</v>
      </c>
      <c r="F38" s="188">
        <v>9058</v>
      </c>
      <c r="G38" s="188">
        <v>7080</v>
      </c>
      <c r="H38" s="188">
        <v>596</v>
      </c>
      <c r="I38" s="188">
        <v>12256</v>
      </c>
      <c r="J38" s="187"/>
      <c r="K38" s="188">
        <v>2645</v>
      </c>
      <c r="L38" s="188">
        <v>906</v>
      </c>
      <c r="M38" s="188">
        <v>1157</v>
      </c>
      <c r="N38" s="188">
        <v>4207</v>
      </c>
      <c r="O38" s="189">
        <v>2847</v>
      </c>
      <c r="P38" s="188">
        <v>193</v>
      </c>
      <c r="Q38" s="188">
        <v>2715</v>
      </c>
      <c r="R38" s="187"/>
      <c r="S38" s="188">
        <v>3660</v>
      </c>
      <c r="T38" s="188">
        <v>1237</v>
      </c>
      <c r="U38" s="188">
        <v>1559</v>
      </c>
      <c r="V38" s="188">
        <v>6379</v>
      </c>
      <c r="W38" s="189">
        <v>4800</v>
      </c>
      <c r="X38" s="188">
        <v>305</v>
      </c>
      <c r="Y38" s="188">
        <v>6498</v>
      </c>
    </row>
    <row r="39" spans="1:25">
      <c r="A39" s="74" t="s">
        <v>23</v>
      </c>
      <c r="B39" s="187"/>
      <c r="C39" s="188">
        <v>203</v>
      </c>
      <c r="D39" s="188">
        <v>99</v>
      </c>
      <c r="E39" s="188">
        <v>59</v>
      </c>
      <c r="F39" s="188">
        <v>464</v>
      </c>
      <c r="G39" s="188">
        <v>510</v>
      </c>
      <c r="H39" s="188">
        <v>59</v>
      </c>
      <c r="I39" s="188">
        <v>280</v>
      </c>
      <c r="J39" s="187"/>
      <c r="K39" s="188">
        <v>99</v>
      </c>
      <c r="L39" s="188">
        <v>50</v>
      </c>
      <c r="M39" s="188">
        <v>28</v>
      </c>
      <c r="N39" s="188">
        <v>152</v>
      </c>
      <c r="O39" s="189">
        <v>148</v>
      </c>
      <c r="P39" s="188">
        <v>15</v>
      </c>
      <c r="Q39" s="188">
        <v>29</v>
      </c>
      <c r="R39" s="187"/>
      <c r="S39" s="188">
        <v>148</v>
      </c>
      <c r="T39" s="188">
        <v>72</v>
      </c>
      <c r="U39" s="188">
        <v>39</v>
      </c>
      <c r="V39" s="188">
        <v>264</v>
      </c>
      <c r="W39" s="189">
        <v>235</v>
      </c>
      <c r="X39" s="188">
        <v>28</v>
      </c>
      <c r="Y39" s="188">
        <v>53</v>
      </c>
    </row>
    <row r="40" spans="1:25">
      <c r="A40" s="74" t="s">
        <v>61</v>
      </c>
      <c r="B40" s="187"/>
      <c r="C40" s="188">
        <v>233</v>
      </c>
      <c r="D40" s="188">
        <v>93</v>
      </c>
      <c r="E40" s="188">
        <v>63</v>
      </c>
      <c r="F40" s="188">
        <v>529</v>
      </c>
      <c r="G40" s="188">
        <v>315</v>
      </c>
      <c r="H40" s="188">
        <v>30</v>
      </c>
      <c r="I40" s="188">
        <v>619</v>
      </c>
      <c r="J40" s="187"/>
      <c r="K40" s="188">
        <v>174</v>
      </c>
      <c r="L40" s="188">
        <v>65</v>
      </c>
      <c r="M40" s="188">
        <v>45</v>
      </c>
      <c r="N40" s="188">
        <v>357</v>
      </c>
      <c r="O40" s="189">
        <v>128</v>
      </c>
      <c r="P40" s="188">
        <v>12</v>
      </c>
      <c r="Q40" s="188">
        <v>200</v>
      </c>
      <c r="R40" s="187"/>
      <c r="S40" s="188">
        <v>211</v>
      </c>
      <c r="T40" s="188">
        <v>82</v>
      </c>
      <c r="U40" s="188">
        <v>58</v>
      </c>
      <c r="V40" s="188">
        <v>435</v>
      </c>
      <c r="W40" s="189">
        <v>194</v>
      </c>
      <c r="X40" s="188">
        <v>24</v>
      </c>
      <c r="Y40" s="188">
        <v>354</v>
      </c>
    </row>
    <row r="41" spans="1:25">
      <c r="A41" s="74" t="s">
        <v>62</v>
      </c>
      <c r="B41" s="187"/>
      <c r="C41" s="188">
        <v>632</v>
      </c>
      <c r="D41" s="188">
        <v>441</v>
      </c>
      <c r="E41" s="188">
        <v>480</v>
      </c>
      <c r="F41" s="188">
        <v>1358</v>
      </c>
      <c r="G41" s="188">
        <v>948</v>
      </c>
      <c r="H41" s="188">
        <v>178</v>
      </c>
      <c r="I41" s="188">
        <v>1608</v>
      </c>
      <c r="J41" s="187"/>
      <c r="K41" s="188">
        <v>484</v>
      </c>
      <c r="L41" s="188">
        <v>317</v>
      </c>
      <c r="M41" s="188">
        <v>353</v>
      </c>
      <c r="N41" s="188">
        <v>928</v>
      </c>
      <c r="O41" s="189">
        <v>590</v>
      </c>
      <c r="P41" s="188">
        <v>84</v>
      </c>
      <c r="Q41" s="188">
        <v>740</v>
      </c>
      <c r="R41" s="187"/>
      <c r="S41" s="188">
        <v>547</v>
      </c>
      <c r="T41" s="188">
        <v>383</v>
      </c>
      <c r="U41" s="188">
        <v>404</v>
      </c>
      <c r="V41" s="188">
        <v>1149</v>
      </c>
      <c r="W41" s="189">
        <v>780</v>
      </c>
      <c r="X41" s="188">
        <v>119</v>
      </c>
      <c r="Y41" s="188">
        <v>1017</v>
      </c>
    </row>
    <row r="42" spans="1:25">
      <c r="A42" s="74" t="s">
        <v>24</v>
      </c>
      <c r="B42" s="187"/>
      <c r="C42" s="188">
        <v>928</v>
      </c>
      <c r="D42" s="188">
        <v>223</v>
      </c>
      <c r="E42" s="188">
        <v>1004</v>
      </c>
      <c r="F42" s="188">
        <v>1891</v>
      </c>
      <c r="G42" s="188">
        <v>2117</v>
      </c>
      <c r="H42" s="188">
        <v>329</v>
      </c>
      <c r="I42" s="188">
        <v>1419</v>
      </c>
      <c r="J42" s="187"/>
      <c r="K42" s="188">
        <v>453</v>
      </c>
      <c r="L42" s="188">
        <v>121</v>
      </c>
      <c r="M42" s="188">
        <v>467</v>
      </c>
      <c r="N42" s="188">
        <v>825</v>
      </c>
      <c r="O42" s="189">
        <v>635</v>
      </c>
      <c r="P42" s="188">
        <v>83</v>
      </c>
      <c r="Q42" s="188">
        <v>230</v>
      </c>
      <c r="R42" s="187"/>
      <c r="S42" s="188">
        <v>588</v>
      </c>
      <c r="T42" s="188">
        <v>157</v>
      </c>
      <c r="U42" s="188">
        <v>612</v>
      </c>
      <c r="V42" s="188">
        <v>1184</v>
      </c>
      <c r="W42" s="189">
        <v>999</v>
      </c>
      <c r="X42" s="188">
        <v>125</v>
      </c>
      <c r="Y42" s="188">
        <v>520</v>
      </c>
    </row>
    <row r="43" spans="1:25">
      <c r="A43" s="74" t="s">
        <v>63</v>
      </c>
      <c r="B43" s="187"/>
      <c r="C43" s="188">
        <v>356</v>
      </c>
      <c r="D43" s="188">
        <v>254</v>
      </c>
      <c r="E43" s="188">
        <v>113</v>
      </c>
      <c r="F43" s="188">
        <v>850</v>
      </c>
      <c r="G43" s="188">
        <v>896</v>
      </c>
      <c r="H43" s="188">
        <v>90</v>
      </c>
      <c r="I43" s="188">
        <v>1974</v>
      </c>
      <c r="J43" s="187"/>
      <c r="K43" s="188">
        <v>173</v>
      </c>
      <c r="L43" s="188">
        <v>134</v>
      </c>
      <c r="M43" s="188">
        <v>33</v>
      </c>
      <c r="N43" s="188">
        <v>267</v>
      </c>
      <c r="O43" s="189">
        <v>217</v>
      </c>
      <c r="P43" s="188">
        <v>22</v>
      </c>
      <c r="Q43" s="188">
        <v>161</v>
      </c>
      <c r="R43" s="187"/>
      <c r="S43" s="188">
        <v>242</v>
      </c>
      <c r="T43" s="188">
        <v>181</v>
      </c>
      <c r="U43" s="188">
        <v>47</v>
      </c>
      <c r="V43" s="188">
        <v>398</v>
      </c>
      <c r="W43" s="189">
        <v>408</v>
      </c>
      <c r="X43" s="188">
        <v>36</v>
      </c>
      <c r="Y43" s="188">
        <v>337</v>
      </c>
    </row>
    <row r="44" spans="1:25">
      <c r="A44" s="74" t="s">
        <v>64</v>
      </c>
      <c r="B44" s="187"/>
      <c r="C44" s="188">
        <v>1685</v>
      </c>
      <c r="D44" s="188">
        <v>524</v>
      </c>
      <c r="E44" s="188">
        <v>582</v>
      </c>
      <c r="F44" s="188">
        <v>5150</v>
      </c>
      <c r="G44" s="188">
        <v>2783</v>
      </c>
      <c r="H44" s="188">
        <v>368</v>
      </c>
      <c r="I44" s="188">
        <v>2353</v>
      </c>
      <c r="J44" s="187"/>
      <c r="K44" s="188">
        <v>1012</v>
      </c>
      <c r="L44" s="188">
        <v>313</v>
      </c>
      <c r="M44" s="188">
        <v>338</v>
      </c>
      <c r="N44" s="188">
        <v>2665</v>
      </c>
      <c r="O44" s="189">
        <v>1414</v>
      </c>
      <c r="P44" s="188">
        <v>111</v>
      </c>
      <c r="Q44" s="188">
        <v>746</v>
      </c>
      <c r="R44" s="187"/>
      <c r="S44" s="188">
        <v>1370</v>
      </c>
      <c r="T44" s="188">
        <v>418</v>
      </c>
      <c r="U44" s="188">
        <v>451</v>
      </c>
      <c r="V44" s="188">
        <v>3854</v>
      </c>
      <c r="W44" s="189">
        <v>2049</v>
      </c>
      <c r="X44" s="188">
        <v>198</v>
      </c>
      <c r="Y44" s="188">
        <v>1300</v>
      </c>
    </row>
    <row r="45" spans="1:25">
      <c r="A45" s="74" t="s">
        <v>65</v>
      </c>
      <c r="B45" s="187"/>
      <c r="C45" s="188">
        <v>1668</v>
      </c>
      <c r="D45" s="188">
        <v>337</v>
      </c>
      <c r="E45" s="188">
        <v>137</v>
      </c>
      <c r="F45" s="188">
        <v>1370</v>
      </c>
      <c r="G45" s="188">
        <v>1277</v>
      </c>
      <c r="H45" s="188">
        <v>348</v>
      </c>
      <c r="I45" s="188">
        <v>1625</v>
      </c>
      <c r="J45" s="187"/>
      <c r="K45" s="188">
        <v>1064</v>
      </c>
      <c r="L45" s="188">
        <v>205</v>
      </c>
      <c r="M45" s="188">
        <v>82</v>
      </c>
      <c r="N45" s="188">
        <v>795</v>
      </c>
      <c r="O45" s="189">
        <v>639</v>
      </c>
      <c r="P45" s="188">
        <v>155</v>
      </c>
      <c r="Q45" s="188">
        <v>652</v>
      </c>
      <c r="R45" s="187"/>
      <c r="S45" s="188">
        <v>1388</v>
      </c>
      <c r="T45" s="188">
        <v>274</v>
      </c>
      <c r="U45" s="188">
        <v>102</v>
      </c>
      <c r="V45" s="188">
        <v>1078</v>
      </c>
      <c r="W45" s="189">
        <v>953</v>
      </c>
      <c r="X45" s="188">
        <v>231</v>
      </c>
      <c r="Y45" s="188">
        <v>1102</v>
      </c>
    </row>
    <row r="46" spans="1:25">
      <c r="A46" s="74" t="s">
        <v>66</v>
      </c>
      <c r="B46" s="187"/>
      <c r="C46" s="188">
        <v>521</v>
      </c>
      <c r="D46" s="188">
        <v>218</v>
      </c>
      <c r="E46" s="188">
        <v>368</v>
      </c>
      <c r="F46" s="188">
        <v>863</v>
      </c>
      <c r="G46" s="188">
        <v>614</v>
      </c>
      <c r="H46" s="188">
        <v>172</v>
      </c>
      <c r="I46" s="188">
        <v>1043</v>
      </c>
      <c r="J46" s="187"/>
      <c r="K46" s="188">
        <v>246</v>
      </c>
      <c r="L46" s="188">
        <v>109</v>
      </c>
      <c r="M46" s="188">
        <v>178</v>
      </c>
      <c r="N46" s="188">
        <v>308</v>
      </c>
      <c r="O46" s="189">
        <v>249</v>
      </c>
      <c r="P46" s="188">
        <v>44</v>
      </c>
      <c r="Q46" s="188">
        <v>188</v>
      </c>
      <c r="R46" s="187"/>
      <c r="S46" s="188">
        <v>378</v>
      </c>
      <c r="T46" s="188">
        <v>150</v>
      </c>
      <c r="U46" s="188">
        <v>245</v>
      </c>
      <c r="V46" s="188">
        <v>530</v>
      </c>
      <c r="W46" s="189">
        <v>405</v>
      </c>
      <c r="X46" s="188">
        <v>91</v>
      </c>
      <c r="Y46" s="188">
        <v>426</v>
      </c>
    </row>
    <row r="47" spans="1:25">
      <c r="A47" s="74" t="s">
        <v>67</v>
      </c>
      <c r="B47" s="187"/>
      <c r="C47" s="188">
        <v>1892</v>
      </c>
      <c r="D47" s="188">
        <v>1279</v>
      </c>
      <c r="E47" s="188">
        <v>825</v>
      </c>
      <c r="F47" s="188">
        <v>4922</v>
      </c>
      <c r="G47" s="188">
        <v>4327</v>
      </c>
      <c r="H47" s="188">
        <v>681</v>
      </c>
      <c r="I47" s="188">
        <v>3166</v>
      </c>
      <c r="J47" s="187"/>
      <c r="K47" s="188">
        <v>1016</v>
      </c>
      <c r="L47" s="188">
        <v>684</v>
      </c>
      <c r="M47" s="188">
        <v>388</v>
      </c>
      <c r="N47" s="188">
        <v>2126</v>
      </c>
      <c r="O47" s="189">
        <v>1744</v>
      </c>
      <c r="P47" s="188">
        <v>235</v>
      </c>
      <c r="Q47" s="188">
        <v>470</v>
      </c>
      <c r="R47" s="187"/>
      <c r="S47" s="188">
        <v>1454</v>
      </c>
      <c r="T47" s="188">
        <v>981</v>
      </c>
      <c r="U47" s="188">
        <v>643</v>
      </c>
      <c r="V47" s="188">
        <v>3478</v>
      </c>
      <c r="W47" s="189">
        <v>2866</v>
      </c>
      <c r="X47" s="188">
        <v>372</v>
      </c>
      <c r="Y47" s="188">
        <v>1189</v>
      </c>
    </row>
    <row r="48" spans="1:25">
      <c r="A48" s="74" t="s">
        <v>68</v>
      </c>
      <c r="B48" s="187"/>
      <c r="C48" s="188">
        <v>720</v>
      </c>
      <c r="D48" s="188">
        <v>260</v>
      </c>
      <c r="E48" s="188">
        <v>37</v>
      </c>
      <c r="F48" s="188">
        <v>1007</v>
      </c>
      <c r="G48" s="188">
        <v>1298</v>
      </c>
      <c r="H48" s="188">
        <v>219</v>
      </c>
      <c r="I48" s="188">
        <v>1634</v>
      </c>
      <c r="J48" s="187"/>
      <c r="K48" s="188">
        <v>283</v>
      </c>
      <c r="L48" s="188">
        <v>104</v>
      </c>
      <c r="M48" s="188">
        <v>9</v>
      </c>
      <c r="N48" s="188">
        <v>281</v>
      </c>
      <c r="O48" s="189">
        <v>307</v>
      </c>
      <c r="P48" s="188">
        <v>50</v>
      </c>
      <c r="Q48" s="188">
        <v>103</v>
      </c>
      <c r="R48" s="187"/>
      <c r="S48" s="188">
        <v>420</v>
      </c>
      <c r="T48" s="188">
        <v>150</v>
      </c>
      <c r="U48" s="188">
        <v>17</v>
      </c>
      <c r="V48" s="188">
        <v>464</v>
      </c>
      <c r="W48" s="189">
        <v>528</v>
      </c>
      <c r="X48" s="188">
        <v>85</v>
      </c>
      <c r="Y48" s="188">
        <v>234</v>
      </c>
    </row>
    <row r="49" spans="1:25">
      <c r="A49" s="74" t="s">
        <v>69</v>
      </c>
      <c r="B49" s="187"/>
      <c r="C49" s="188">
        <v>133</v>
      </c>
      <c r="D49" s="188">
        <v>14</v>
      </c>
      <c r="E49" s="188">
        <v>51</v>
      </c>
      <c r="F49" s="188">
        <v>581</v>
      </c>
      <c r="G49" s="188">
        <v>63</v>
      </c>
      <c r="H49" s="188">
        <v>3</v>
      </c>
      <c r="I49" s="188">
        <v>639</v>
      </c>
      <c r="J49" s="187"/>
      <c r="K49" s="188">
        <v>36</v>
      </c>
      <c r="L49" s="188">
        <v>4</v>
      </c>
      <c r="M49" s="188">
        <v>25</v>
      </c>
      <c r="N49" s="188">
        <v>97</v>
      </c>
      <c r="O49" s="189">
        <v>13</v>
      </c>
      <c r="P49" s="188">
        <v>3</v>
      </c>
      <c r="Q49" s="188">
        <v>45</v>
      </c>
      <c r="R49" s="187"/>
      <c r="S49" s="188">
        <v>128</v>
      </c>
      <c r="T49" s="188">
        <v>13</v>
      </c>
      <c r="U49" s="188">
        <v>40</v>
      </c>
      <c r="V49" s="188">
        <v>437</v>
      </c>
      <c r="W49" s="189">
        <v>27</v>
      </c>
      <c r="X49" s="188">
        <v>3</v>
      </c>
      <c r="Y49" s="188">
        <v>101</v>
      </c>
    </row>
    <row r="50" spans="1:25">
      <c r="A50" s="74" t="s">
        <v>70</v>
      </c>
      <c r="B50" s="187"/>
      <c r="C50" s="188">
        <v>1606</v>
      </c>
      <c r="D50" s="188">
        <v>312</v>
      </c>
      <c r="E50" s="188">
        <v>1635</v>
      </c>
      <c r="F50" s="188">
        <v>3377</v>
      </c>
      <c r="G50" s="188">
        <v>2684</v>
      </c>
      <c r="H50" s="188">
        <v>225</v>
      </c>
      <c r="I50" s="188">
        <v>2165</v>
      </c>
      <c r="J50" s="187"/>
      <c r="K50" s="188">
        <v>692</v>
      </c>
      <c r="L50" s="188">
        <v>133</v>
      </c>
      <c r="M50" s="188">
        <v>588</v>
      </c>
      <c r="N50" s="188">
        <v>909</v>
      </c>
      <c r="O50" s="189">
        <v>667</v>
      </c>
      <c r="P50" s="188">
        <v>54</v>
      </c>
      <c r="Q50" s="188">
        <v>340</v>
      </c>
      <c r="R50" s="187"/>
      <c r="S50" s="188">
        <v>1088</v>
      </c>
      <c r="T50" s="188">
        <v>217</v>
      </c>
      <c r="U50" s="188">
        <v>943</v>
      </c>
      <c r="V50" s="188">
        <v>1638</v>
      </c>
      <c r="W50" s="189">
        <v>1356</v>
      </c>
      <c r="X50" s="188">
        <v>90</v>
      </c>
      <c r="Y50" s="188">
        <v>853</v>
      </c>
    </row>
    <row r="51" spans="1:25">
      <c r="A51" s="74" t="s">
        <v>71</v>
      </c>
      <c r="B51" s="187"/>
      <c r="C51" s="188">
        <v>3090</v>
      </c>
      <c r="D51" s="188">
        <v>1040</v>
      </c>
      <c r="E51" s="188">
        <v>536</v>
      </c>
      <c r="F51" s="188">
        <v>3251</v>
      </c>
      <c r="G51" s="188">
        <v>3107</v>
      </c>
      <c r="H51" s="188">
        <v>684</v>
      </c>
      <c r="I51" s="188">
        <v>1893</v>
      </c>
      <c r="J51" s="187"/>
      <c r="K51" s="188">
        <v>1755</v>
      </c>
      <c r="L51" s="188">
        <v>648</v>
      </c>
      <c r="M51" s="188">
        <v>212</v>
      </c>
      <c r="N51" s="188">
        <v>1502</v>
      </c>
      <c r="O51" s="189">
        <v>1337</v>
      </c>
      <c r="P51" s="188">
        <v>273</v>
      </c>
      <c r="Q51" s="188">
        <v>477</v>
      </c>
      <c r="R51" s="187"/>
      <c r="S51" s="188">
        <v>2382</v>
      </c>
      <c r="T51" s="188">
        <v>846</v>
      </c>
      <c r="U51" s="188">
        <v>416</v>
      </c>
      <c r="V51" s="188">
        <v>2284</v>
      </c>
      <c r="W51" s="189">
        <v>2083</v>
      </c>
      <c r="X51" s="188">
        <v>372</v>
      </c>
      <c r="Y51" s="188">
        <v>988</v>
      </c>
    </row>
    <row r="52" spans="1:25">
      <c r="A52" s="74" t="s">
        <v>72</v>
      </c>
      <c r="B52" s="187"/>
      <c r="C52" s="188">
        <v>1278</v>
      </c>
      <c r="D52" s="188">
        <v>505</v>
      </c>
      <c r="E52" s="188">
        <v>1188</v>
      </c>
      <c r="F52" s="188">
        <v>2960</v>
      </c>
      <c r="G52" s="188">
        <v>3246</v>
      </c>
      <c r="H52" s="188">
        <v>273</v>
      </c>
      <c r="I52" s="188">
        <v>3209</v>
      </c>
      <c r="J52" s="187"/>
      <c r="K52" s="188">
        <v>806</v>
      </c>
      <c r="L52" s="188">
        <v>302</v>
      </c>
      <c r="M52" s="188">
        <v>682</v>
      </c>
      <c r="N52" s="188">
        <v>1368</v>
      </c>
      <c r="O52" s="189">
        <v>1247</v>
      </c>
      <c r="P52" s="188">
        <v>77</v>
      </c>
      <c r="Q52" s="188">
        <v>422</v>
      </c>
      <c r="R52" s="187"/>
      <c r="S52" s="188">
        <v>992</v>
      </c>
      <c r="T52" s="188">
        <v>383</v>
      </c>
      <c r="U52" s="188">
        <v>885</v>
      </c>
      <c r="V52" s="188">
        <v>1973</v>
      </c>
      <c r="W52" s="189">
        <v>1970</v>
      </c>
      <c r="X52" s="188">
        <v>114</v>
      </c>
      <c r="Y52" s="188">
        <v>1341</v>
      </c>
    </row>
    <row r="53" spans="1:25">
      <c r="A53" s="74" t="s">
        <v>73</v>
      </c>
      <c r="B53" s="187"/>
      <c r="C53" s="188">
        <v>2989</v>
      </c>
      <c r="D53" s="188">
        <v>1062</v>
      </c>
      <c r="E53" s="188">
        <v>2614</v>
      </c>
      <c r="F53" s="188">
        <v>3761</v>
      </c>
      <c r="G53" s="188">
        <v>3482</v>
      </c>
      <c r="H53" s="188">
        <v>629</v>
      </c>
      <c r="I53" s="188">
        <v>7532</v>
      </c>
      <c r="J53" s="187"/>
      <c r="K53" s="188">
        <v>1348</v>
      </c>
      <c r="L53" s="188">
        <v>496</v>
      </c>
      <c r="M53" s="188">
        <v>1123</v>
      </c>
      <c r="N53" s="188">
        <v>1085</v>
      </c>
      <c r="O53" s="189">
        <v>1128</v>
      </c>
      <c r="P53" s="188">
        <v>255</v>
      </c>
      <c r="Q53" s="188">
        <v>361</v>
      </c>
      <c r="R53" s="187"/>
      <c r="S53" s="188">
        <v>2199</v>
      </c>
      <c r="T53" s="188">
        <v>762</v>
      </c>
      <c r="U53" s="188">
        <v>1838</v>
      </c>
      <c r="V53" s="188">
        <v>2267</v>
      </c>
      <c r="W53" s="189">
        <v>2063</v>
      </c>
      <c r="X53" s="188">
        <v>390</v>
      </c>
      <c r="Y53" s="188">
        <v>1208</v>
      </c>
    </row>
    <row r="54" spans="1:25">
      <c r="A54" s="74" t="s">
        <v>74</v>
      </c>
      <c r="B54" s="187"/>
      <c r="C54" s="188">
        <v>424</v>
      </c>
      <c r="D54" s="188">
        <v>62</v>
      </c>
      <c r="E54" s="188">
        <v>177</v>
      </c>
      <c r="F54" s="188">
        <v>746</v>
      </c>
      <c r="G54" s="188">
        <v>439</v>
      </c>
      <c r="H54" s="188">
        <v>56</v>
      </c>
      <c r="I54" s="188">
        <v>853</v>
      </c>
      <c r="J54" s="187"/>
      <c r="K54" s="188">
        <v>293</v>
      </c>
      <c r="L54" s="188">
        <v>39</v>
      </c>
      <c r="M54" s="188">
        <v>94</v>
      </c>
      <c r="N54" s="188">
        <v>432</v>
      </c>
      <c r="O54" s="189">
        <v>212</v>
      </c>
      <c r="P54" s="188">
        <v>31</v>
      </c>
      <c r="Q54" s="188">
        <v>305</v>
      </c>
      <c r="R54" s="187"/>
      <c r="S54" s="188">
        <v>366</v>
      </c>
      <c r="T54" s="188">
        <v>49</v>
      </c>
      <c r="U54" s="188">
        <v>127</v>
      </c>
      <c r="V54" s="188">
        <v>563</v>
      </c>
      <c r="W54" s="189">
        <v>298</v>
      </c>
      <c r="X54" s="188">
        <v>41</v>
      </c>
      <c r="Y54" s="188">
        <v>463</v>
      </c>
    </row>
    <row r="55" spans="1:25">
      <c r="A55" s="74" t="s">
        <v>75</v>
      </c>
      <c r="B55" s="187"/>
      <c r="C55" s="188">
        <v>956</v>
      </c>
      <c r="D55" s="188">
        <v>552</v>
      </c>
      <c r="E55" s="188">
        <v>166</v>
      </c>
      <c r="F55" s="188">
        <v>2025</v>
      </c>
      <c r="G55" s="188">
        <v>1334</v>
      </c>
      <c r="H55" s="188">
        <v>100</v>
      </c>
      <c r="I55" s="188">
        <v>3124</v>
      </c>
      <c r="J55" s="187"/>
      <c r="K55" s="188">
        <v>614</v>
      </c>
      <c r="L55" s="188">
        <v>369</v>
      </c>
      <c r="M55" s="188">
        <v>90</v>
      </c>
      <c r="N55" s="188">
        <v>1069</v>
      </c>
      <c r="O55" s="189">
        <v>612</v>
      </c>
      <c r="P55" s="188">
        <v>54</v>
      </c>
      <c r="Q55" s="188">
        <v>515</v>
      </c>
      <c r="R55" s="187"/>
      <c r="S55" s="188">
        <v>798</v>
      </c>
      <c r="T55" s="188">
        <v>475</v>
      </c>
      <c r="U55" s="188">
        <v>130</v>
      </c>
      <c r="V55" s="188">
        <v>1516</v>
      </c>
      <c r="W55" s="189">
        <v>883</v>
      </c>
      <c r="X55" s="188">
        <v>75</v>
      </c>
      <c r="Y55" s="188">
        <v>861</v>
      </c>
    </row>
    <row r="56" spans="1:25">
      <c r="A56" s="74" t="s">
        <v>76</v>
      </c>
      <c r="B56" s="187"/>
      <c r="C56" s="188">
        <v>3477</v>
      </c>
      <c r="D56" s="188">
        <v>593</v>
      </c>
      <c r="E56" s="188">
        <v>871</v>
      </c>
      <c r="F56" s="188">
        <v>4311</v>
      </c>
      <c r="G56" s="188">
        <v>3367</v>
      </c>
      <c r="H56" s="188">
        <v>376</v>
      </c>
      <c r="I56" s="188">
        <v>4777</v>
      </c>
      <c r="J56" s="187"/>
      <c r="K56" s="188">
        <v>2205</v>
      </c>
      <c r="L56" s="188">
        <v>351</v>
      </c>
      <c r="M56" s="188">
        <v>472</v>
      </c>
      <c r="N56" s="188">
        <v>2389</v>
      </c>
      <c r="O56" s="189">
        <v>1672</v>
      </c>
      <c r="P56" s="188">
        <v>149</v>
      </c>
      <c r="Q56" s="188">
        <v>1298</v>
      </c>
      <c r="R56" s="187"/>
      <c r="S56" s="188">
        <v>2889</v>
      </c>
      <c r="T56" s="188">
        <v>480</v>
      </c>
      <c r="U56" s="188">
        <v>657</v>
      </c>
      <c r="V56" s="188">
        <v>3299</v>
      </c>
      <c r="W56" s="189">
        <v>2495</v>
      </c>
      <c r="X56" s="188">
        <v>228</v>
      </c>
      <c r="Y56" s="188">
        <v>2881</v>
      </c>
    </row>
    <row r="57" spans="1:25">
      <c r="A57" s="74" t="s">
        <v>77</v>
      </c>
      <c r="B57" s="187"/>
      <c r="C57" s="188">
        <v>1536</v>
      </c>
      <c r="D57" s="188">
        <v>527</v>
      </c>
      <c r="E57" s="188">
        <v>580</v>
      </c>
      <c r="F57" s="188">
        <v>2274</v>
      </c>
      <c r="G57" s="188">
        <v>1682</v>
      </c>
      <c r="H57" s="188">
        <v>169</v>
      </c>
      <c r="I57" s="188">
        <v>2619</v>
      </c>
      <c r="J57" s="187"/>
      <c r="K57" s="188">
        <v>929</v>
      </c>
      <c r="L57" s="188">
        <v>330</v>
      </c>
      <c r="M57" s="188">
        <v>319</v>
      </c>
      <c r="N57" s="188">
        <v>1160</v>
      </c>
      <c r="O57" s="189">
        <v>792</v>
      </c>
      <c r="P57" s="188">
        <v>59</v>
      </c>
      <c r="Q57" s="188">
        <v>793</v>
      </c>
      <c r="R57" s="187"/>
      <c r="S57" s="188">
        <v>1289</v>
      </c>
      <c r="T57" s="188">
        <v>450</v>
      </c>
      <c r="U57" s="188">
        <v>477</v>
      </c>
      <c r="V57" s="188">
        <v>1783</v>
      </c>
      <c r="W57" s="189">
        <v>1220</v>
      </c>
      <c r="X57" s="188">
        <v>103</v>
      </c>
      <c r="Y57" s="188">
        <v>1607</v>
      </c>
    </row>
    <row r="58" spans="1:25">
      <c r="A58" s="74" t="s">
        <v>78</v>
      </c>
      <c r="B58" s="187"/>
      <c r="C58" s="188">
        <v>2010</v>
      </c>
      <c r="D58" s="188">
        <v>1304</v>
      </c>
      <c r="E58" s="188">
        <v>1141</v>
      </c>
      <c r="F58" s="188">
        <v>6180</v>
      </c>
      <c r="G58" s="188">
        <v>5853</v>
      </c>
      <c r="H58" s="188">
        <v>738</v>
      </c>
      <c r="I58" s="188">
        <v>8989</v>
      </c>
      <c r="J58" s="187"/>
      <c r="K58" s="188">
        <v>1119</v>
      </c>
      <c r="L58" s="188">
        <v>715</v>
      </c>
      <c r="M58" s="188">
        <v>555</v>
      </c>
      <c r="N58" s="188">
        <v>2571</v>
      </c>
      <c r="O58" s="189">
        <v>2286</v>
      </c>
      <c r="P58" s="188">
        <v>270</v>
      </c>
      <c r="Q58" s="188">
        <v>821</v>
      </c>
      <c r="R58" s="187"/>
      <c r="S58" s="188">
        <v>1541</v>
      </c>
      <c r="T58" s="188">
        <v>994</v>
      </c>
      <c r="U58" s="188">
        <v>813</v>
      </c>
      <c r="V58" s="188">
        <v>4027</v>
      </c>
      <c r="W58" s="189">
        <v>3735</v>
      </c>
      <c r="X58" s="188">
        <v>387</v>
      </c>
      <c r="Y58" s="188">
        <v>2489</v>
      </c>
    </row>
    <row r="59" spans="1:25">
      <c r="A59" s="74" t="s">
        <v>25</v>
      </c>
      <c r="B59" s="187"/>
      <c r="C59" s="188">
        <v>1117</v>
      </c>
      <c r="D59" s="188">
        <v>261</v>
      </c>
      <c r="E59" s="188">
        <v>730</v>
      </c>
      <c r="F59" s="188">
        <v>3538</v>
      </c>
      <c r="G59" s="188">
        <v>2699</v>
      </c>
      <c r="H59" s="188">
        <v>214</v>
      </c>
      <c r="I59" s="188">
        <v>3226</v>
      </c>
      <c r="J59" s="187"/>
      <c r="K59" s="188">
        <v>586</v>
      </c>
      <c r="L59" s="188">
        <v>150</v>
      </c>
      <c r="M59" s="188">
        <v>339</v>
      </c>
      <c r="N59" s="188">
        <v>1169</v>
      </c>
      <c r="O59" s="189">
        <v>1118</v>
      </c>
      <c r="P59" s="188">
        <v>80</v>
      </c>
      <c r="Q59" s="188">
        <v>297</v>
      </c>
      <c r="R59" s="187"/>
      <c r="S59" s="188">
        <v>833</v>
      </c>
      <c r="T59" s="188">
        <v>196</v>
      </c>
      <c r="U59" s="188">
        <v>489</v>
      </c>
      <c r="V59" s="188">
        <v>2017</v>
      </c>
      <c r="W59" s="189">
        <v>1661</v>
      </c>
      <c r="X59" s="188">
        <v>118</v>
      </c>
      <c r="Y59" s="188">
        <v>633</v>
      </c>
    </row>
    <row r="60" spans="1:25">
      <c r="A60" s="74" t="s">
        <v>79</v>
      </c>
      <c r="B60" s="187"/>
      <c r="C60" s="188">
        <v>2631</v>
      </c>
      <c r="D60" s="188">
        <v>203</v>
      </c>
      <c r="E60" s="188">
        <v>1101</v>
      </c>
      <c r="F60" s="188">
        <v>3453</v>
      </c>
      <c r="G60" s="188">
        <v>1633</v>
      </c>
      <c r="H60" s="188">
        <v>182</v>
      </c>
      <c r="I60" s="188">
        <v>2508</v>
      </c>
      <c r="J60" s="187"/>
      <c r="K60" s="188">
        <v>1575</v>
      </c>
      <c r="L60" s="188">
        <v>122</v>
      </c>
      <c r="M60" s="188">
        <v>570</v>
      </c>
      <c r="N60" s="188">
        <v>2071</v>
      </c>
      <c r="O60" s="189">
        <v>680</v>
      </c>
      <c r="P60" s="188">
        <v>78</v>
      </c>
      <c r="Q60" s="188">
        <v>1200</v>
      </c>
      <c r="R60" s="187"/>
      <c r="S60" s="188">
        <v>2139</v>
      </c>
      <c r="T60" s="188">
        <v>156</v>
      </c>
      <c r="U60" s="188">
        <v>812</v>
      </c>
      <c r="V60" s="188">
        <v>2799</v>
      </c>
      <c r="W60" s="189">
        <v>1102</v>
      </c>
      <c r="X60" s="188">
        <v>115</v>
      </c>
      <c r="Y60" s="188">
        <v>1847</v>
      </c>
    </row>
    <row r="61" spans="1:25">
      <c r="A61" s="74" t="s">
        <v>80</v>
      </c>
      <c r="B61" s="187"/>
      <c r="C61" s="188">
        <v>744</v>
      </c>
      <c r="D61" s="188">
        <v>454</v>
      </c>
      <c r="E61" s="188">
        <v>573</v>
      </c>
      <c r="F61" s="188">
        <v>1870</v>
      </c>
      <c r="G61" s="188">
        <v>1872</v>
      </c>
      <c r="H61" s="188">
        <v>210</v>
      </c>
      <c r="I61" s="188">
        <v>1469</v>
      </c>
      <c r="J61" s="187"/>
      <c r="K61" s="188">
        <v>420</v>
      </c>
      <c r="L61" s="188">
        <v>257</v>
      </c>
      <c r="M61" s="188">
        <v>296</v>
      </c>
      <c r="N61" s="188">
        <v>827</v>
      </c>
      <c r="O61" s="189">
        <v>669</v>
      </c>
      <c r="P61" s="188">
        <v>73</v>
      </c>
      <c r="Q61" s="188">
        <v>276</v>
      </c>
      <c r="R61" s="187"/>
      <c r="S61" s="188">
        <v>574</v>
      </c>
      <c r="T61" s="188">
        <v>344</v>
      </c>
      <c r="U61" s="188">
        <v>437</v>
      </c>
      <c r="V61" s="188">
        <v>1281</v>
      </c>
      <c r="W61" s="189">
        <v>1111</v>
      </c>
      <c r="X61" s="188">
        <v>99</v>
      </c>
      <c r="Y61" s="188">
        <v>688</v>
      </c>
    </row>
    <row r="62" spans="1:25">
      <c r="A62" s="74" t="s">
        <v>81</v>
      </c>
      <c r="B62" s="187"/>
      <c r="C62" s="188">
        <v>674</v>
      </c>
      <c r="D62" s="188">
        <v>418</v>
      </c>
      <c r="E62" s="188">
        <v>336</v>
      </c>
      <c r="F62" s="188">
        <v>1403</v>
      </c>
      <c r="G62" s="188">
        <v>1191</v>
      </c>
      <c r="H62" s="188">
        <v>166</v>
      </c>
      <c r="I62" s="188">
        <v>1085</v>
      </c>
      <c r="J62" s="187"/>
      <c r="K62" s="188">
        <v>299</v>
      </c>
      <c r="L62" s="188">
        <v>165</v>
      </c>
      <c r="M62" s="188">
        <v>157</v>
      </c>
      <c r="N62" s="188">
        <v>545</v>
      </c>
      <c r="O62" s="189">
        <v>301</v>
      </c>
      <c r="P62" s="188">
        <v>37</v>
      </c>
      <c r="Q62" s="188">
        <v>208</v>
      </c>
      <c r="R62" s="187"/>
      <c r="S62" s="188">
        <v>471</v>
      </c>
      <c r="T62" s="188">
        <v>256</v>
      </c>
      <c r="U62" s="188">
        <v>252</v>
      </c>
      <c r="V62" s="188">
        <v>935</v>
      </c>
      <c r="W62" s="189">
        <v>584</v>
      </c>
      <c r="X62" s="188">
        <v>74</v>
      </c>
      <c r="Y62" s="188">
        <v>539</v>
      </c>
    </row>
    <row r="63" spans="1:25">
      <c r="A63" s="74" t="s">
        <v>82</v>
      </c>
      <c r="B63" s="187"/>
      <c r="C63" s="188">
        <v>1375</v>
      </c>
      <c r="D63" s="188">
        <v>925</v>
      </c>
      <c r="E63" s="188">
        <v>1242</v>
      </c>
      <c r="F63" s="188">
        <v>2817</v>
      </c>
      <c r="G63" s="188">
        <v>3168</v>
      </c>
      <c r="H63" s="188">
        <v>490</v>
      </c>
      <c r="I63" s="188">
        <v>1483</v>
      </c>
      <c r="J63" s="187"/>
      <c r="K63" s="188">
        <v>612</v>
      </c>
      <c r="L63" s="188">
        <v>393</v>
      </c>
      <c r="M63" s="188">
        <v>454</v>
      </c>
      <c r="N63" s="188">
        <v>840</v>
      </c>
      <c r="O63" s="189">
        <v>876</v>
      </c>
      <c r="P63" s="188">
        <v>79</v>
      </c>
      <c r="Q63" s="188">
        <v>137</v>
      </c>
      <c r="R63" s="187"/>
      <c r="S63" s="188">
        <v>965</v>
      </c>
      <c r="T63" s="188">
        <v>592</v>
      </c>
      <c r="U63" s="188">
        <v>732</v>
      </c>
      <c r="V63" s="188">
        <v>1515</v>
      </c>
      <c r="W63" s="189">
        <v>1595</v>
      </c>
      <c r="X63" s="188">
        <v>160</v>
      </c>
      <c r="Y63" s="188">
        <v>372</v>
      </c>
    </row>
    <row r="64" spans="1:25">
      <c r="A64" s="74" t="s">
        <v>83</v>
      </c>
      <c r="B64" s="187"/>
      <c r="C64" s="188">
        <v>1984</v>
      </c>
      <c r="D64" s="188">
        <v>0</v>
      </c>
      <c r="E64" s="188">
        <v>1581</v>
      </c>
      <c r="F64" s="188">
        <v>2971</v>
      </c>
      <c r="G64" s="188">
        <v>2301</v>
      </c>
      <c r="H64" s="188">
        <v>368</v>
      </c>
      <c r="I64" s="188">
        <v>1831</v>
      </c>
      <c r="J64" s="187"/>
      <c r="K64" s="188">
        <v>870</v>
      </c>
      <c r="L64" s="188">
        <v>0</v>
      </c>
      <c r="M64" s="188">
        <v>658</v>
      </c>
      <c r="N64" s="188">
        <v>1164</v>
      </c>
      <c r="O64" s="189">
        <v>600</v>
      </c>
      <c r="P64" s="188">
        <v>69</v>
      </c>
      <c r="Q64" s="188">
        <v>367</v>
      </c>
      <c r="R64" s="187"/>
      <c r="S64" s="188">
        <v>1187</v>
      </c>
      <c r="T64" s="188">
        <v>0</v>
      </c>
      <c r="U64" s="188">
        <v>944</v>
      </c>
      <c r="V64" s="188">
        <v>1768</v>
      </c>
      <c r="W64" s="189">
        <v>1023</v>
      </c>
      <c r="X64" s="188">
        <v>112</v>
      </c>
      <c r="Y64" s="188">
        <v>852</v>
      </c>
    </row>
    <row r="65" spans="1:25">
      <c r="A65" s="74" t="s">
        <v>84</v>
      </c>
      <c r="B65" s="187"/>
      <c r="C65" s="188">
        <v>1395</v>
      </c>
      <c r="D65" s="188">
        <v>729</v>
      </c>
      <c r="E65" s="188">
        <v>1524</v>
      </c>
      <c r="F65" s="188">
        <v>2752</v>
      </c>
      <c r="G65" s="188">
        <v>2403</v>
      </c>
      <c r="H65" s="188">
        <v>401</v>
      </c>
      <c r="I65" s="188">
        <v>3004</v>
      </c>
      <c r="J65" s="187"/>
      <c r="K65" s="188">
        <v>584</v>
      </c>
      <c r="L65" s="188">
        <v>342</v>
      </c>
      <c r="M65" s="188">
        <v>654</v>
      </c>
      <c r="N65" s="188">
        <v>853</v>
      </c>
      <c r="O65" s="189">
        <v>747</v>
      </c>
      <c r="P65" s="188">
        <v>112</v>
      </c>
      <c r="Q65" s="188">
        <v>330</v>
      </c>
      <c r="R65" s="187"/>
      <c r="S65" s="188">
        <v>823</v>
      </c>
      <c r="T65" s="188">
        <v>470</v>
      </c>
      <c r="U65" s="188">
        <v>934</v>
      </c>
      <c r="V65" s="188">
        <v>1347</v>
      </c>
      <c r="W65" s="189">
        <v>1216</v>
      </c>
      <c r="X65" s="188">
        <v>185</v>
      </c>
      <c r="Y65" s="188">
        <v>653</v>
      </c>
    </row>
    <row r="66" spans="1:25">
      <c r="A66" s="74" t="s">
        <v>27</v>
      </c>
      <c r="B66" s="187"/>
      <c r="C66" s="188">
        <v>2064</v>
      </c>
      <c r="D66" s="188">
        <v>572</v>
      </c>
      <c r="E66" s="188">
        <v>1456</v>
      </c>
      <c r="F66" s="188">
        <v>3822</v>
      </c>
      <c r="G66" s="188">
        <v>3520</v>
      </c>
      <c r="H66" s="188">
        <v>619</v>
      </c>
      <c r="I66" s="188">
        <v>2356</v>
      </c>
      <c r="J66" s="187"/>
      <c r="K66" s="188">
        <v>872</v>
      </c>
      <c r="L66" s="188">
        <v>266</v>
      </c>
      <c r="M66" s="188">
        <v>512</v>
      </c>
      <c r="N66" s="188">
        <v>1160</v>
      </c>
      <c r="O66" s="189">
        <v>1231</v>
      </c>
      <c r="P66" s="188">
        <v>171</v>
      </c>
      <c r="Q66" s="188">
        <v>423</v>
      </c>
      <c r="R66" s="187"/>
      <c r="S66" s="188">
        <v>1297</v>
      </c>
      <c r="T66" s="188">
        <v>371</v>
      </c>
      <c r="U66" s="188">
        <v>733</v>
      </c>
      <c r="V66" s="188">
        <v>1928</v>
      </c>
      <c r="W66" s="189">
        <v>2019</v>
      </c>
      <c r="X66" s="188">
        <v>250</v>
      </c>
      <c r="Y66" s="188">
        <v>1065</v>
      </c>
    </row>
    <row r="67" spans="1:25">
      <c r="A67" s="74" t="s">
        <v>85</v>
      </c>
      <c r="B67" s="187"/>
      <c r="C67" s="188">
        <v>949</v>
      </c>
      <c r="D67" s="188">
        <v>282</v>
      </c>
      <c r="E67" s="188">
        <v>195</v>
      </c>
      <c r="F67" s="188">
        <v>1820</v>
      </c>
      <c r="G67" s="188">
        <v>1023</v>
      </c>
      <c r="H67" s="188">
        <v>173</v>
      </c>
      <c r="I67" s="188">
        <v>1527</v>
      </c>
      <c r="J67" s="187"/>
      <c r="K67" s="188">
        <v>620</v>
      </c>
      <c r="L67" s="188">
        <v>182</v>
      </c>
      <c r="M67" s="188">
        <v>103</v>
      </c>
      <c r="N67" s="188">
        <v>1158</v>
      </c>
      <c r="O67" s="189">
        <v>617</v>
      </c>
      <c r="P67" s="188">
        <v>78</v>
      </c>
      <c r="Q67" s="188">
        <v>806</v>
      </c>
      <c r="R67" s="187"/>
      <c r="S67" s="188">
        <v>788</v>
      </c>
      <c r="T67" s="188">
        <v>226</v>
      </c>
      <c r="U67" s="188">
        <v>140</v>
      </c>
      <c r="V67" s="188">
        <v>1491</v>
      </c>
      <c r="W67" s="189">
        <v>766</v>
      </c>
      <c r="X67" s="188">
        <v>117</v>
      </c>
      <c r="Y67" s="188">
        <v>1075</v>
      </c>
    </row>
    <row r="68" spans="1:25">
      <c r="A68" s="74" t="s">
        <v>86</v>
      </c>
      <c r="B68" s="187"/>
      <c r="C68" s="188">
        <v>616</v>
      </c>
      <c r="D68" s="188">
        <v>176</v>
      </c>
      <c r="E68" s="188">
        <v>417</v>
      </c>
      <c r="F68" s="188">
        <v>1548</v>
      </c>
      <c r="G68" s="188">
        <v>725</v>
      </c>
      <c r="H68" s="188">
        <v>122</v>
      </c>
      <c r="I68" s="188">
        <v>1298</v>
      </c>
      <c r="J68" s="187"/>
      <c r="K68" s="188">
        <v>409</v>
      </c>
      <c r="L68" s="188">
        <v>105</v>
      </c>
      <c r="M68" s="188">
        <v>244</v>
      </c>
      <c r="N68" s="188">
        <v>1010</v>
      </c>
      <c r="O68" s="189">
        <v>304</v>
      </c>
      <c r="P68" s="188">
        <v>57</v>
      </c>
      <c r="Q68" s="188">
        <v>531</v>
      </c>
      <c r="R68" s="187"/>
      <c r="S68" s="188">
        <v>492</v>
      </c>
      <c r="T68" s="188">
        <v>134</v>
      </c>
      <c r="U68" s="188">
        <v>310</v>
      </c>
      <c r="V68" s="188">
        <v>1262</v>
      </c>
      <c r="W68" s="189">
        <v>405</v>
      </c>
      <c r="X68" s="188">
        <v>66</v>
      </c>
      <c r="Y68" s="188">
        <v>791</v>
      </c>
    </row>
    <row r="69" spans="1:25">
      <c r="A69" s="74" t="s">
        <v>87</v>
      </c>
      <c r="B69" s="187"/>
      <c r="C69" s="188">
        <v>2004</v>
      </c>
      <c r="D69" s="188">
        <v>724</v>
      </c>
      <c r="E69" s="188">
        <v>185</v>
      </c>
      <c r="F69" s="188">
        <v>2659</v>
      </c>
      <c r="G69" s="188">
        <v>2032</v>
      </c>
      <c r="H69" s="188">
        <v>659</v>
      </c>
      <c r="I69" s="188">
        <v>2027</v>
      </c>
      <c r="J69" s="187"/>
      <c r="K69" s="188">
        <v>969</v>
      </c>
      <c r="L69" s="188">
        <v>351</v>
      </c>
      <c r="M69" s="188">
        <v>102</v>
      </c>
      <c r="N69" s="188">
        <v>1143</v>
      </c>
      <c r="O69" s="189">
        <v>660</v>
      </c>
      <c r="P69" s="188">
        <v>192</v>
      </c>
      <c r="Q69" s="188">
        <v>585</v>
      </c>
      <c r="R69" s="187"/>
      <c r="S69" s="188">
        <v>1337</v>
      </c>
      <c r="T69" s="188">
        <v>474</v>
      </c>
      <c r="U69" s="188">
        <v>135</v>
      </c>
      <c r="V69" s="188">
        <v>1637</v>
      </c>
      <c r="W69" s="189">
        <v>1088</v>
      </c>
      <c r="X69" s="188">
        <v>311</v>
      </c>
      <c r="Y69" s="188">
        <v>1011</v>
      </c>
    </row>
    <row r="70" spans="1:25">
      <c r="A70" s="74" t="s">
        <v>88</v>
      </c>
      <c r="B70" s="187"/>
      <c r="C70" s="188">
        <v>223</v>
      </c>
      <c r="D70" s="188">
        <v>14</v>
      </c>
      <c r="E70" s="188">
        <v>57</v>
      </c>
      <c r="F70" s="188">
        <v>435</v>
      </c>
      <c r="G70" s="188">
        <v>193</v>
      </c>
      <c r="H70" s="188">
        <v>59</v>
      </c>
      <c r="I70" s="188">
        <v>1048</v>
      </c>
      <c r="J70" s="187"/>
      <c r="K70" s="188">
        <v>138</v>
      </c>
      <c r="L70" s="188">
        <v>12</v>
      </c>
      <c r="M70" s="188">
        <v>41</v>
      </c>
      <c r="N70" s="188">
        <v>203</v>
      </c>
      <c r="O70" s="189">
        <v>85</v>
      </c>
      <c r="P70" s="188">
        <v>31</v>
      </c>
      <c r="Q70" s="188">
        <v>136</v>
      </c>
      <c r="R70" s="187"/>
      <c r="S70" s="188">
        <v>147</v>
      </c>
      <c r="T70" s="188">
        <v>12</v>
      </c>
      <c r="U70" s="188">
        <v>40</v>
      </c>
      <c r="V70" s="188">
        <v>246</v>
      </c>
      <c r="W70" s="189">
        <v>95</v>
      </c>
      <c r="X70" s="188">
        <v>32</v>
      </c>
      <c r="Y70" s="188">
        <v>211</v>
      </c>
    </row>
    <row r="71" spans="1:25">
      <c r="A71" s="74" t="s">
        <v>89</v>
      </c>
      <c r="B71" s="187"/>
      <c r="C71" s="188">
        <v>1152</v>
      </c>
      <c r="D71" s="188">
        <v>188</v>
      </c>
      <c r="E71" s="188">
        <v>146</v>
      </c>
      <c r="F71" s="188">
        <v>1201</v>
      </c>
      <c r="G71" s="188">
        <v>1026</v>
      </c>
      <c r="H71" s="188">
        <v>220</v>
      </c>
      <c r="I71" s="188">
        <v>1381</v>
      </c>
      <c r="J71" s="187"/>
      <c r="K71" s="188">
        <v>548</v>
      </c>
      <c r="L71" s="188">
        <v>84</v>
      </c>
      <c r="M71" s="188">
        <v>62</v>
      </c>
      <c r="N71" s="188">
        <v>482</v>
      </c>
      <c r="O71" s="189">
        <v>330</v>
      </c>
      <c r="P71" s="188">
        <v>66</v>
      </c>
      <c r="Q71" s="188">
        <v>356</v>
      </c>
      <c r="R71" s="187"/>
      <c r="S71" s="188">
        <v>873</v>
      </c>
      <c r="T71" s="188">
        <v>141</v>
      </c>
      <c r="U71" s="188">
        <v>92</v>
      </c>
      <c r="V71" s="188">
        <v>802</v>
      </c>
      <c r="W71" s="189">
        <v>637</v>
      </c>
      <c r="X71" s="188">
        <v>114</v>
      </c>
      <c r="Y71" s="188">
        <v>689</v>
      </c>
    </row>
    <row r="72" spans="1:25">
      <c r="A72" s="74" t="s">
        <v>90</v>
      </c>
      <c r="B72" s="187"/>
      <c r="C72" s="188">
        <v>1522</v>
      </c>
      <c r="D72" s="188">
        <v>629</v>
      </c>
      <c r="E72" s="188">
        <v>573</v>
      </c>
      <c r="F72" s="188">
        <v>2868</v>
      </c>
      <c r="G72" s="188">
        <v>1904</v>
      </c>
      <c r="H72" s="188">
        <v>216</v>
      </c>
      <c r="I72" s="188">
        <v>3630</v>
      </c>
      <c r="J72" s="187"/>
      <c r="K72" s="188">
        <v>673</v>
      </c>
      <c r="L72" s="188">
        <v>249</v>
      </c>
      <c r="M72" s="188">
        <v>182</v>
      </c>
      <c r="N72" s="188">
        <v>945</v>
      </c>
      <c r="O72" s="189">
        <v>543</v>
      </c>
      <c r="P72" s="188">
        <v>35</v>
      </c>
      <c r="Q72" s="188">
        <v>531</v>
      </c>
      <c r="R72" s="187"/>
      <c r="S72" s="188">
        <v>1085</v>
      </c>
      <c r="T72" s="188">
        <v>406</v>
      </c>
      <c r="U72" s="188">
        <v>324</v>
      </c>
      <c r="V72" s="188">
        <v>1711</v>
      </c>
      <c r="W72" s="189">
        <v>977</v>
      </c>
      <c r="X72" s="188">
        <v>91</v>
      </c>
      <c r="Y72" s="188">
        <v>1296</v>
      </c>
    </row>
    <row r="73" spans="1:25">
      <c r="A73" s="74" t="s">
        <v>91</v>
      </c>
      <c r="B73" s="187"/>
      <c r="C73" s="188">
        <v>2009</v>
      </c>
      <c r="D73" s="188">
        <v>1082</v>
      </c>
      <c r="E73" s="188">
        <v>3538</v>
      </c>
      <c r="F73" s="188">
        <v>4491</v>
      </c>
      <c r="G73" s="188">
        <v>4744</v>
      </c>
      <c r="H73" s="188">
        <v>738</v>
      </c>
      <c r="I73" s="188">
        <v>2981</v>
      </c>
      <c r="J73" s="187"/>
      <c r="K73" s="188">
        <v>738</v>
      </c>
      <c r="L73" s="188">
        <v>371</v>
      </c>
      <c r="M73" s="188">
        <v>1184</v>
      </c>
      <c r="N73" s="188">
        <v>1188</v>
      </c>
      <c r="O73" s="189">
        <v>1217</v>
      </c>
      <c r="P73" s="188">
        <v>157</v>
      </c>
      <c r="Q73" s="188">
        <v>294</v>
      </c>
      <c r="R73" s="187"/>
      <c r="S73" s="188">
        <v>1121</v>
      </c>
      <c r="T73" s="188">
        <v>589</v>
      </c>
      <c r="U73" s="188">
        <v>1864</v>
      </c>
      <c r="V73" s="188">
        <v>2254</v>
      </c>
      <c r="W73" s="189">
        <v>2167</v>
      </c>
      <c r="X73" s="188">
        <v>259</v>
      </c>
      <c r="Y73" s="188">
        <v>841</v>
      </c>
    </row>
    <row r="74" spans="1:25">
      <c r="A74" s="74" t="s">
        <v>92</v>
      </c>
      <c r="B74" s="187"/>
      <c r="C74" s="188">
        <v>1043</v>
      </c>
      <c r="D74" s="188">
        <v>653</v>
      </c>
      <c r="E74" s="188">
        <v>651</v>
      </c>
      <c r="F74" s="188">
        <v>2159</v>
      </c>
      <c r="G74" s="188">
        <v>1608</v>
      </c>
      <c r="H74" s="188">
        <v>204</v>
      </c>
      <c r="I74" s="188">
        <v>1748</v>
      </c>
      <c r="J74" s="187"/>
      <c r="K74" s="188">
        <v>640</v>
      </c>
      <c r="L74" s="188">
        <v>405</v>
      </c>
      <c r="M74" s="188">
        <v>427</v>
      </c>
      <c r="N74" s="188">
        <v>1183</v>
      </c>
      <c r="O74" s="189">
        <v>751</v>
      </c>
      <c r="P74" s="188">
        <v>86</v>
      </c>
      <c r="Q74" s="188">
        <v>452</v>
      </c>
      <c r="R74" s="187"/>
      <c r="S74" s="188">
        <v>883</v>
      </c>
      <c r="T74" s="188">
        <v>532</v>
      </c>
      <c r="U74" s="188">
        <v>555</v>
      </c>
      <c r="V74" s="188">
        <v>1706</v>
      </c>
      <c r="W74" s="189">
        <v>1196</v>
      </c>
      <c r="X74" s="188">
        <v>120</v>
      </c>
      <c r="Y74" s="188">
        <v>911</v>
      </c>
    </row>
    <row r="75" spans="1:25">
      <c r="A75" s="74" t="s">
        <v>93</v>
      </c>
      <c r="B75" s="187"/>
      <c r="C75" s="188">
        <v>1304</v>
      </c>
      <c r="D75" s="188">
        <v>1409</v>
      </c>
      <c r="E75" s="188">
        <v>675</v>
      </c>
      <c r="F75" s="188">
        <v>5569</v>
      </c>
      <c r="G75" s="188">
        <v>3816</v>
      </c>
      <c r="H75" s="188">
        <v>563</v>
      </c>
      <c r="I75" s="188">
        <v>5733</v>
      </c>
      <c r="J75" s="187"/>
      <c r="K75" s="188">
        <v>864</v>
      </c>
      <c r="L75" s="188">
        <v>881</v>
      </c>
      <c r="M75" s="188">
        <v>476</v>
      </c>
      <c r="N75" s="188">
        <v>3439</v>
      </c>
      <c r="O75" s="189">
        <v>1987</v>
      </c>
      <c r="P75" s="188">
        <v>205</v>
      </c>
      <c r="Q75" s="188">
        <v>1991</v>
      </c>
      <c r="R75" s="187"/>
      <c r="S75" s="188">
        <v>1105</v>
      </c>
      <c r="T75" s="188">
        <v>1136</v>
      </c>
      <c r="U75" s="188">
        <v>607</v>
      </c>
      <c r="V75" s="188">
        <v>4500</v>
      </c>
      <c r="W75" s="189">
        <v>2779</v>
      </c>
      <c r="X75" s="188">
        <v>313</v>
      </c>
      <c r="Y75" s="188">
        <v>3724</v>
      </c>
    </row>
    <row r="76" spans="1:25">
      <c r="A76" s="74" t="s">
        <v>94</v>
      </c>
      <c r="B76" s="187"/>
      <c r="C76" s="188">
        <v>3518</v>
      </c>
      <c r="D76" s="188">
        <v>1871</v>
      </c>
      <c r="E76" s="188">
        <v>2144</v>
      </c>
      <c r="F76" s="188">
        <v>3828</v>
      </c>
      <c r="G76" s="188">
        <v>4439</v>
      </c>
      <c r="H76" s="188">
        <v>844</v>
      </c>
      <c r="I76" s="188">
        <v>2766</v>
      </c>
      <c r="J76" s="187"/>
      <c r="K76" s="188">
        <v>1750</v>
      </c>
      <c r="L76" s="188">
        <v>876</v>
      </c>
      <c r="M76" s="188">
        <v>1236</v>
      </c>
      <c r="N76" s="188">
        <v>1722</v>
      </c>
      <c r="O76" s="189">
        <v>1518</v>
      </c>
      <c r="P76" s="188">
        <v>273</v>
      </c>
      <c r="Q76" s="188">
        <v>664</v>
      </c>
      <c r="R76" s="187"/>
      <c r="S76" s="188">
        <v>2520</v>
      </c>
      <c r="T76" s="188">
        <v>1232</v>
      </c>
      <c r="U76" s="188">
        <v>1702</v>
      </c>
      <c r="V76" s="188">
        <v>2624</v>
      </c>
      <c r="W76" s="189">
        <v>2456</v>
      </c>
      <c r="X76" s="188">
        <v>405</v>
      </c>
      <c r="Y76" s="188">
        <v>1495</v>
      </c>
    </row>
    <row r="77" spans="1:25">
      <c r="A77" s="74" t="s">
        <v>95</v>
      </c>
      <c r="B77" s="187"/>
      <c r="C77" s="188">
        <v>968</v>
      </c>
      <c r="D77" s="188">
        <v>110</v>
      </c>
      <c r="E77" s="188">
        <v>206</v>
      </c>
      <c r="F77" s="188">
        <v>1915</v>
      </c>
      <c r="G77" s="188">
        <v>772</v>
      </c>
      <c r="H77" s="188">
        <v>109</v>
      </c>
      <c r="I77" s="188">
        <v>1283</v>
      </c>
      <c r="J77" s="187"/>
      <c r="K77" s="188">
        <v>702</v>
      </c>
      <c r="L77" s="188">
        <v>82</v>
      </c>
      <c r="M77" s="188">
        <v>152</v>
      </c>
      <c r="N77" s="188">
        <v>1292</v>
      </c>
      <c r="O77" s="189">
        <v>443</v>
      </c>
      <c r="P77" s="188">
        <v>54</v>
      </c>
      <c r="Q77" s="188">
        <v>612</v>
      </c>
      <c r="R77" s="187"/>
      <c r="S77" s="188">
        <v>849</v>
      </c>
      <c r="T77" s="188">
        <v>97</v>
      </c>
      <c r="U77" s="188">
        <v>183</v>
      </c>
      <c r="V77" s="188">
        <v>1615</v>
      </c>
      <c r="W77" s="189">
        <v>572</v>
      </c>
      <c r="X77" s="188">
        <v>78</v>
      </c>
      <c r="Y77" s="188">
        <v>890</v>
      </c>
    </row>
    <row r="78" spans="1:25">
      <c r="A78" s="74" t="s">
        <v>96</v>
      </c>
      <c r="B78" s="187"/>
      <c r="C78" s="188">
        <v>762</v>
      </c>
      <c r="D78" s="188">
        <v>120</v>
      </c>
      <c r="E78" s="188">
        <v>277</v>
      </c>
      <c r="F78" s="188">
        <v>983</v>
      </c>
      <c r="G78" s="188">
        <v>708</v>
      </c>
      <c r="H78" s="188">
        <v>133</v>
      </c>
      <c r="I78" s="188">
        <v>979</v>
      </c>
      <c r="J78" s="187"/>
      <c r="K78" s="188">
        <v>524</v>
      </c>
      <c r="L78" s="188">
        <v>89</v>
      </c>
      <c r="M78" s="188">
        <v>208</v>
      </c>
      <c r="N78" s="188">
        <v>666</v>
      </c>
      <c r="O78" s="189">
        <v>354</v>
      </c>
      <c r="P78" s="188">
        <v>51</v>
      </c>
      <c r="Q78" s="188">
        <v>436</v>
      </c>
      <c r="R78" s="187"/>
      <c r="S78" s="188">
        <v>636</v>
      </c>
      <c r="T78" s="188">
        <v>110</v>
      </c>
      <c r="U78" s="188">
        <v>251</v>
      </c>
      <c r="V78" s="188">
        <v>831</v>
      </c>
      <c r="W78" s="189">
        <v>471</v>
      </c>
      <c r="X78" s="188">
        <v>70</v>
      </c>
      <c r="Y78" s="188">
        <v>616</v>
      </c>
    </row>
    <row r="79" spans="1:25">
      <c r="A79" s="74" t="s">
        <v>29</v>
      </c>
      <c r="B79" s="187"/>
      <c r="C79" s="188">
        <v>360</v>
      </c>
      <c r="D79" s="188">
        <v>105</v>
      </c>
      <c r="E79" s="188">
        <v>60</v>
      </c>
      <c r="F79" s="188">
        <v>303</v>
      </c>
      <c r="G79" s="188">
        <v>403</v>
      </c>
      <c r="H79" s="188">
        <v>41</v>
      </c>
      <c r="I79" s="188">
        <v>2134</v>
      </c>
      <c r="J79" s="187"/>
      <c r="K79" s="188">
        <v>208</v>
      </c>
      <c r="L79" s="188">
        <v>67</v>
      </c>
      <c r="M79" s="188">
        <v>35</v>
      </c>
      <c r="N79" s="188">
        <v>178</v>
      </c>
      <c r="O79" s="189">
        <v>142</v>
      </c>
      <c r="P79" s="188">
        <v>13</v>
      </c>
      <c r="Q79" s="188">
        <v>189</v>
      </c>
      <c r="R79" s="187"/>
      <c r="S79" s="188">
        <v>272</v>
      </c>
      <c r="T79" s="188">
        <v>81</v>
      </c>
      <c r="U79" s="188">
        <v>46</v>
      </c>
      <c r="V79" s="188">
        <v>254</v>
      </c>
      <c r="W79" s="189">
        <v>224</v>
      </c>
      <c r="X79" s="188">
        <v>24</v>
      </c>
      <c r="Y79" s="188">
        <v>328</v>
      </c>
    </row>
    <row r="80" spans="1:25">
      <c r="A80" s="74" t="s">
        <v>97</v>
      </c>
      <c r="B80" s="187"/>
      <c r="C80" s="188">
        <v>616</v>
      </c>
      <c r="D80" s="188">
        <v>532</v>
      </c>
      <c r="E80" s="188">
        <v>283</v>
      </c>
      <c r="F80" s="188">
        <v>1911</v>
      </c>
      <c r="G80" s="188">
        <v>2634</v>
      </c>
      <c r="H80" s="188">
        <v>257</v>
      </c>
      <c r="I80" s="188">
        <v>1984</v>
      </c>
      <c r="J80" s="187"/>
      <c r="K80" s="188">
        <v>283</v>
      </c>
      <c r="L80" s="188">
        <v>212</v>
      </c>
      <c r="M80" s="188">
        <v>110</v>
      </c>
      <c r="N80" s="188">
        <v>571</v>
      </c>
      <c r="O80" s="189">
        <v>631</v>
      </c>
      <c r="P80" s="188">
        <v>46</v>
      </c>
      <c r="Q80" s="188">
        <v>234</v>
      </c>
      <c r="R80" s="187"/>
      <c r="S80" s="188">
        <v>386</v>
      </c>
      <c r="T80" s="188">
        <v>287</v>
      </c>
      <c r="U80" s="188">
        <v>164</v>
      </c>
      <c r="V80" s="188">
        <v>877</v>
      </c>
      <c r="W80" s="189">
        <v>1119</v>
      </c>
      <c r="X80" s="188">
        <v>68</v>
      </c>
      <c r="Y80" s="188">
        <v>515</v>
      </c>
    </row>
    <row r="81" spans="1:25">
      <c r="A81" s="74" t="s">
        <v>98</v>
      </c>
      <c r="B81" s="187"/>
      <c r="C81" s="188">
        <v>1340</v>
      </c>
      <c r="D81" s="188">
        <v>470</v>
      </c>
      <c r="E81" s="188">
        <v>364</v>
      </c>
      <c r="F81" s="188">
        <v>2995</v>
      </c>
      <c r="G81" s="188">
        <v>1635</v>
      </c>
      <c r="H81" s="188">
        <v>64</v>
      </c>
      <c r="I81" s="188">
        <v>2811</v>
      </c>
      <c r="J81" s="187"/>
      <c r="K81" s="188">
        <v>820</v>
      </c>
      <c r="L81" s="188">
        <v>306</v>
      </c>
      <c r="M81" s="188">
        <v>243</v>
      </c>
      <c r="N81" s="188">
        <v>1722</v>
      </c>
      <c r="O81" s="189">
        <v>820</v>
      </c>
      <c r="P81" s="188">
        <v>19</v>
      </c>
      <c r="Q81" s="188">
        <v>1119</v>
      </c>
      <c r="R81" s="187"/>
      <c r="S81" s="188">
        <v>1066</v>
      </c>
      <c r="T81" s="188">
        <v>385</v>
      </c>
      <c r="U81" s="188">
        <v>297</v>
      </c>
      <c r="V81" s="188">
        <v>2331</v>
      </c>
      <c r="W81" s="189">
        <v>1212</v>
      </c>
      <c r="X81" s="188">
        <v>35</v>
      </c>
      <c r="Y81" s="188">
        <v>1859</v>
      </c>
    </row>
    <row r="82" spans="1:25">
      <c r="A82" s="74" t="s">
        <v>99</v>
      </c>
      <c r="B82" s="187"/>
      <c r="C82" s="190">
        <v>1061</v>
      </c>
      <c r="D82" s="190">
        <v>188</v>
      </c>
      <c r="E82" s="190">
        <v>61</v>
      </c>
      <c r="F82" s="190">
        <v>1463</v>
      </c>
      <c r="G82" s="190">
        <v>998</v>
      </c>
      <c r="H82" s="190">
        <v>84</v>
      </c>
      <c r="I82" s="190">
        <v>1581</v>
      </c>
      <c r="J82" s="187"/>
      <c r="K82" s="190">
        <v>743</v>
      </c>
      <c r="L82" s="190">
        <v>146</v>
      </c>
      <c r="M82" s="190">
        <v>46</v>
      </c>
      <c r="N82" s="190">
        <v>907</v>
      </c>
      <c r="O82" s="192">
        <v>493</v>
      </c>
      <c r="P82" s="190">
        <v>45</v>
      </c>
      <c r="Q82" s="190">
        <v>632</v>
      </c>
      <c r="R82" s="187"/>
      <c r="S82" s="190">
        <v>927</v>
      </c>
      <c r="T82" s="190">
        <v>169</v>
      </c>
      <c r="U82" s="190">
        <v>53</v>
      </c>
      <c r="V82" s="190">
        <v>1236</v>
      </c>
      <c r="W82" s="192">
        <v>705</v>
      </c>
      <c r="X82" s="190">
        <v>62</v>
      </c>
      <c r="Y82" s="190">
        <v>958</v>
      </c>
    </row>
    <row r="83" spans="1:25">
      <c r="A83" s="81" t="s">
        <v>100</v>
      </c>
      <c r="B83" s="187"/>
      <c r="C83" s="191">
        <f>SUM(C11:C82)</f>
        <v>101546</v>
      </c>
      <c r="D83" s="191">
        <f>SUM(D11:D82)</f>
        <v>38659</v>
      </c>
      <c r="E83" s="191">
        <f t="shared" ref="E83:I83" si="0">SUM(E11:E82)</f>
        <v>60251</v>
      </c>
      <c r="F83" s="191">
        <f t="shared" si="0"/>
        <v>192108</v>
      </c>
      <c r="G83" s="191">
        <f>SUM(G11:G82)</f>
        <v>150303</v>
      </c>
      <c r="H83" s="191">
        <f t="shared" si="0"/>
        <v>21295</v>
      </c>
      <c r="I83" s="191">
        <f t="shared" si="0"/>
        <v>175611</v>
      </c>
      <c r="J83" s="187"/>
      <c r="K83" s="191">
        <f t="shared" ref="K83:Q83" si="1">SUM(K11:K82)</f>
        <v>56224</v>
      </c>
      <c r="L83" s="191">
        <f t="shared" si="1"/>
        <v>21387</v>
      </c>
      <c r="M83" s="191">
        <f t="shared" si="1"/>
        <v>30460</v>
      </c>
      <c r="N83" s="191">
        <f t="shared" si="1"/>
        <v>88887</v>
      </c>
      <c r="O83" s="191">
        <f t="shared" si="1"/>
        <v>59722</v>
      </c>
      <c r="P83" s="191">
        <f t="shared" si="1"/>
        <v>7087</v>
      </c>
      <c r="Q83" s="191">
        <f t="shared" si="1"/>
        <v>39667</v>
      </c>
      <c r="R83" s="187"/>
      <c r="S83" s="191">
        <f t="shared" ref="S83:Y83" si="2">SUM(S11:S82)</f>
        <v>76098</v>
      </c>
      <c r="T83" s="191">
        <f t="shared" si="2"/>
        <v>28703</v>
      </c>
      <c r="U83" s="191">
        <f t="shared" si="2"/>
        <v>42311</v>
      </c>
      <c r="V83" s="191">
        <f t="shared" si="2"/>
        <v>129478</v>
      </c>
      <c r="W83" s="191">
        <f t="shared" si="2"/>
        <v>92636</v>
      </c>
      <c r="X83" s="191">
        <f t="shared" si="2"/>
        <v>10699</v>
      </c>
      <c r="Y83" s="191">
        <f t="shared" si="2"/>
        <v>78429</v>
      </c>
    </row>
  </sheetData>
  <customSheetViews>
    <customSheetView guid="{C0575C55-AE14-4D4D-A2FB-D0CE01AB3D40}">
      <pane ySplit="2" topLeftCell="A3" activePane="bottomLeft" state="frozen"/>
      <selection pane="bottomLeft" activeCell="I2" sqref="I2"/>
      <pageMargins left="0.7" right="0.7" top="0.75" bottom="0.75" header="0.3" footer="0.3"/>
    </customSheetView>
    <customSheetView guid="{E5E65F53-7CC3-4AEF-9217-01FBF193C535}">
      <pane ySplit="2" topLeftCell="A3" activePane="bottomLeft" state="frozen"/>
      <selection pane="bottomLeft" activeCell="D26" sqref="D26"/>
      <pageMargins left="0.7" right="0.7" top="0.75" bottom="0.75" header="0.3" footer="0.3"/>
    </customSheetView>
  </customSheetViews>
  <mergeCells count="3">
    <mergeCell ref="C8:I8"/>
    <mergeCell ref="K8:Q8"/>
    <mergeCell ref="S8:Y8"/>
  </mergeCells>
  <printOptions headings="1"/>
  <pageMargins left="0.25" right="0.25" top="0.75" bottom="0.75" header="0.3" footer="0.3"/>
  <pageSetup scale="55" fitToHeight="0" orientation="landscape" verticalDpi="0" r:id="rId1"/>
  <headerFooter>
    <oddHeader>&amp;LCalifornia Community Colleges&amp;12
2018-19 Student Centered Funding Formula&amp;RSimulations
July 17, 2018</oddHeader>
    <oddFooter>&amp;L&amp;A&amp;RPage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1. 2018-19 Allocations</vt:lpstr>
      <vt:lpstr>2. Base Allocation</vt:lpstr>
      <vt:lpstr>3. Supplemental Allocation</vt:lpstr>
      <vt:lpstr>4. Student Success Allocation</vt:lpstr>
      <vt:lpstr>5. Data Dictionary</vt:lpstr>
      <vt:lpstr>6. FTES Data</vt:lpstr>
      <vt:lpstr>7. Basic Allocation Data</vt:lpstr>
      <vt:lpstr>8. Supplemental Data</vt:lpstr>
      <vt:lpstr>9. Student Success Data</vt:lpstr>
      <vt:lpstr>10. Systemwide Detail</vt:lpstr>
      <vt:lpstr>'10. Systemwide Detail'!Print_Area</vt:lpstr>
      <vt:lpstr>'3. Supplemental Allocation'!Print_Area</vt:lpstr>
      <vt:lpstr>'1. 2018-19 Allocations'!Print_Titles</vt:lpstr>
      <vt:lpstr>'2. Base Allocation'!Print_Titles</vt:lpstr>
      <vt:lpstr>'3. Supplemental Allocation'!Print_Titles</vt:lpstr>
      <vt:lpstr>'4. Student Success Allocation'!Print_Titles</vt:lpstr>
      <vt:lpstr>'5. Data Dictionary'!Print_Titles</vt:lpstr>
      <vt:lpstr>'6. FTES Data'!Print_Titles</vt:lpstr>
      <vt:lpstr>'8. Supplemental Data'!Print_Titles</vt:lpstr>
      <vt:lpstr>'9. Student Success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Angelita Esqueda</cp:lastModifiedBy>
  <cp:lastPrinted>2018-07-18T00:17:18Z</cp:lastPrinted>
  <dcterms:created xsi:type="dcterms:W3CDTF">2018-06-13T18:16:03Z</dcterms:created>
  <dcterms:modified xsi:type="dcterms:W3CDTF">2018-08-01T18:33:13Z</dcterms:modified>
</cp:coreProperties>
</file>